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1\Desktop\"/>
    </mc:Choice>
  </mc:AlternateContent>
  <xr:revisionPtr revIDLastSave="0" documentId="8_{98D1DEF3-068B-4AA5-B51F-3F6A263A1EEF}" xr6:coauthVersionLast="47" xr6:coauthVersionMax="47" xr10:uidLastSave="{00000000-0000-0000-0000-000000000000}"/>
  <bookViews>
    <workbookView xWindow="348" yWindow="168" windowWidth="23016" windowHeight="12216" tabRatio="770" firstSheet="3" activeTab="7" xr2:uid="{543A7EE7-1369-4B65-A366-13DDA1B895F5}"/>
  </bookViews>
  <sheets>
    <sheet name="Site Analysis HUB Mod C (POR)" sheetId="3" r:id="rId1"/>
    <sheet name="Site Analysis HUB Mod C" sheetId="7" r:id="rId2"/>
    <sheet name="Site Analysis HUB Mod C Rev1" sheetId="1" r:id="rId3"/>
    <sheet name="Site Analysis HUB Mod C_0 (POR)" sheetId="4" r:id="rId4"/>
    <sheet name="Site Analysis HUB Mod C_0" sheetId="2" r:id="rId5"/>
    <sheet name="Site AnalysisHUBmodC_0Rev1(POR)" sheetId="8" r:id="rId6"/>
    <sheet name="Site Analysis HUB mod C_0 Rev1" sheetId="6" r:id="rId7"/>
    <sheet name="HUB C_0 functional blocks" sheetId="10" r:id="rId8"/>
    <sheet name="HUB C_0 blocos funcionais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0" l="1"/>
  <c r="E11" i="9"/>
  <c r="D38" i="8"/>
  <c r="D38" i="6"/>
  <c r="L38" i="8"/>
  <c r="E38" i="8"/>
  <c r="P33" i="8" s="1"/>
  <c r="M37" i="8"/>
  <c r="J37" i="8"/>
  <c r="K37" i="8" s="1"/>
  <c r="H37" i="8"/>
  <c r="M36" i="8"/>
  <c r="J36" i="8"/>
  <c r="K36" i="8" s="1"/>
  <c r="H36" i="8"/>
  <c r="M35" i="8"/>
  <c r="J35" i="8"/>
  <c r="K35" i="8" s="1"/>
  <c r="H35" i="8"/>
  <c r="M34" i="8"/>
  <c r="J34" i="8"/>
  <c r="K34" i="8" s="1"/>
  <c r="H34" i="8"/>
  <c r="M33" i="8"/>
  <c r="J33" i="8"/>
  <c r="H33" i="8"/>
  <c r="M32" i="8"/>
  <c r="J32" i="8"/>
  <c r="H32" i="8"/>
  <c r="M31" i="8"/>
  <c r="J31" i="8"/>
  <c r="K31" i="8" s="1"/>
  <c r="H31" i="8"/>
  <c r="F31" i="8"/>
  <c r="M30" i="8"/>
  <c r="J30" i="8"/>
  <c r="K30" i="8" s="1"/>
  <c r="H30" i="8"/>
  <c r="F30" i="8"/>
  <c r="M29" i="8"/>
  <c r="J29" i="8"/>
  <c r="K29" i="8" s="1"/>
  <c r="H29" i="8"/>
  <c r="F29" i="8"/>
  <c r="M28" i="8"/>
  <c r="H28" i="8"/>
  <c r="F28" i="8"/>
  <c r="J28" i="8" s="1"/>
  <c r="K28" i="8" s="1"/>
  <c r="M27" i="8"/>
  <c r="H27" i="8"/>
  <c r="F27" i="8"/>
  <c r="J27" i="8" s="1"/>
  <c r="K27" i="8" s="1"/>
  <c r="M26" i="8"/>
  <c r="H26" i="8"/>
  <c r="E26" i="8"/>
  <c r="F26" i="8" s="1"/>
  <c r="J26" i="8" s="1"/>
  <c r="K26" i="8" s="1"/>
  <c r="P25" i="8"/>
  <c r="Q25" i="8" s="1"/>
  <c r="Q21" i="8" s="1"/>
  <c r="O25" i="8"/>
  <c r="M25" i="8"/>
  <c r="J25" i="8"/>
  <c r="K25" i="8" s="1"/>
  <c r="H25" i="8"/>
  <c r="F25" i="8"/>
  <c r="M24" i="8"/>
  <c r="H24" i="8"/>
  <c r="F24" i="8"/>
  <c r="J24" i="8" s="1"/>
  <c r="K24" i="8" s="1"/>
  <c r="M23" i="8"/>
  <c r="H23" i="8"/>
  <c r="F23" i="8"/>
  <c r="J23" i="8" s="1"/>
  <c r="K23" i="8" s="1"/>
  <c r="M22" i="8"/>
  <c r="J22" i="8"/>
  <c r="K22" i="8" s="1"/>
  <c r="H22" i="8"/>
  <c r="F22" i="8"/>
  <c r="M21" i="8"/>
  <c r="H21" i="8"/>
  <c r="F21" i="8"/>
  <c r="J21" i="8" s="1"/>
  <c r="K21" i="8" s="1"/>
  <c r="M20" i="8"/>
  <c r="H20" i="8"/>
  <c r="F20" i="8"/>
  <c r="J20" i="8" s="1"/>
  <c r="K20" i="8" s="1"/>
  <c r="M19" i="8"/>
  <c r="J19" i="8"/>
  <c r="K19" i="8" s="1"/>
  <c r="H19" i="8"/>
  <c r="F19" i="8"/>
  <c r="M18" i="8"/>
  <c r="J18" i="8"/>
  <c r="K18" i="8" s="1"/>
  <c r="H18" i="8"/>
  <c r="F18" i="8"/>
  <c r="M17" i="8"/>
  <c r="H17" i="8"/>
  <c r="F17" i="8"/>
  <c r="J17" i="8" s="1"/>
  <c r="K17" i="8" s="1"/>
  <c r="M16" i="8"/>
  <c r="H16" i="8"/>
  <c r="F16" i="8"/>
  <c r="J16" i="8" s="1"/>
  <c r="K16" i="8" s="1"/>
  <c r="M15" i="8"/>
  <c r="J15" i="8"/>
  <c r="K15" i="8" s="1"/>
  <c r="H15" i="8"/>
  <c r="F15" i="8"/>
  <c r="M14" i="8"/>
  <c r="J14" i="8"/>
  <c r="K14" i="8" s="1"/>
  <c r="H14" i="8"/>
  <c r="F14" i="8"/>
  <c r="M13" i="8"/>
  <c r="H13" i="8"/>
  <c r="F13" i="8"/>
  <c r="J13" i="8" s="1"/>
  <c r="K13" i="8" s="1"/>
  <c r="M12" i="8"/>
  <c r="H12" i="8"/>
  <c r="F12" i="8"/>
  <c r="J12" i="8" s="1"/>
  <c r="K12" i="8" s="1"/>
  <c r="M11" i="8"/>
  <c r="J11" i="8"/>
  <c r="K11" i="8" s="1"/>
  <c r="H11" i="8"/>
  <c r="F11" i="8"/>
  <c r="M10" i="8"/>
  <c r="J10" i="8"/>
  <c r="K10" i="8" s="1"/>
  <c r="H10" i="8"/>
  <c r="F10" i="8"/>
  <c r="M9" i="8"/>
  <c r="H9" i="8"/>
  <c r="F9" i="8"/>
  <c r="J9" i="8" s="1"/>
  <c r="K9" i="8" s="1"/>
  <c r="M8" i="8"/>
  <c r="H8" i="8"/>
  <c r="F8" i="8"/>
  <c r="F38" i="8" s="1"/>
  <c r="M7" i="8"/>
  <c r="M38" i="8" s="1"/>
  <c r="O30" i="8" s="1"/>
  <c r="J7" i="8"/>
  <c r="K7" i="8" s="1"/>
  <c r="H7" i="8"/>
  <c r="H38" i="8" s="1"/>
  <c r="F7" i="8"/>
  <c r="D44" i="3"/>
  <c r="D43" i="3"/>
  <c r="D42" i="3"/>
  <c r="D40" i="3"/>
  <c r="D38" i="3"/>
  <c r="D36" i="3"/>
  <c r="D35" i="3"/>
  <c r="D34" i="3"/>
  <c r="D32" i="3"/>
  <c r="D29" i="3"/>
  <c r="D25" i="3"/>
  <c r="D19" i="3"/>
  <c r="D16" i="3"/>
  <c r="D7" i="3"/>
  <c r="R33" i="8" l="1"/>
  <c r="P34" i="8"/>
  <c r="J8" i="8"/>
  <c r="K8" i="8" l="1"/>
  <c r="K38" i="8" s="1"/>
  <c r="N30" i="8" s="1"/>
  <c r="P30" i="8" s="1"/>
  <c r="J38" i="8"/>
  <c r="D44" i="7" l="1"/>
  <c r="D43" i="7"/>
  <c r="D42" i="7"/>
  <c r="D40" i="7"/>
  <c r="D38" i="7"/>
  <c r="D36" i="7"/>
  <c r="D35" i="7"/>
  <c r="D34" i="7"/>
  <c r="D32" i="7"/>
  <c r="D29" i="7"/>
  <c r="D25" i="7"/>
  <c r="D19" i="7"/>
  <c r="D16" i="7"/>
  <c r="D12" i="7"/>
  <c r="D7" i="7"/>
  <c r="D45" i="4"/>
  <c r="D43" i="4"/>
  <c r="D44" i="4"/>
  <c r="D42" i="4"/>
  <c r="D40" i="4"/>
  <c r="D38" i="4"/>
  <c r="D36" i="4"/>
  <c r="D35" i="4"/>
  <c r="D34" i="4"/>
  <c r="D32" i="4"/>
  <c r="D30" i="4"/>
  <c r="D29" i="4"/>
  <c r="D25" i="4"/>
  <c r="D19" i="4"/>
  <c r="D16" i="4"/>
  <c r="D12" i="4"/>
  <c r="D7" i="4"/>
  <c r="M44" i="1"/>
  <c r="K44" i="1"/>
  <c r="J44" i="1"/>
  <c r="H44" i="1"/>
  <c r="M43" i="1"/>
  <c r="K43" i="1"/>
  <c r="J43" i="1"/>
  <c r="H43" i="1"/>
  <c r="H45" i="1"/>
  <c r="J45" i="1"/>
  <c r="K45" i="1" s="1"/>
  <c r="M45" i="1"/>
  <c r="L45" i="7"/>
  <c r="M44" i="7"/>
  <c r="K44" i="7"/>
  <c r="J44" i="7"/>
  <c r="H44" i="7"/>
  <c r="M43" i="7"/>
  <c r="J43" i="7"/>
  <c r="K43" i="7" s="1"/>
  <c r="H43" i="7"/>
  <c r="M42" i="7"/>
  <c r="J42" i="7"/>
  <c r="K42" i="7" s="1"/>
  <c r="H42" i="7"/>
  <c r="M41" i="7"/>
  <c r="J41" i="7"/>
  <c r="H41" i="7"/>
  <c r="M40" i="7"/>
  <c r="J40" i="7"/>
  <c r="H40" i="7"/>
  <c r="M39" i="7"/>
  <c r="H39" i="7"/>
  <c r="F39" i="7"/>
  <c r="J39" i="7" s="1"/>
  <c r="K39" i="7" s="1"/>
  <c r="O38" i="7"/>
  <c r="P38" i="7" s="1"/>
  <c r="Q38" i="7" s="1"/>
  <c r="Q34" i="7" s="1"/>
  <c r="M38" i="7"/>
  <c r="H38" i="7"/>
  <c r="F38" i="7"/>
  <c r="J38" i="7" s="1"/>
  <c r="K38" i="7" s="1"/>
  <c r="M37" i="7"/>
  <c r="J37" i="7"/>
  <c r="K37" i="7" s="1"/>
  <c r="H37" i="7"/>
  <c r="F37" i="7"/>
  <c r="M36" i="7"/>
  <c r="H36" i="7"/>
  <c r="F36" i="7"/>
  <c r="J36" i="7" s="1"/>
  <c r="K36" i="7" s="1"/>
  <c r="M35" i="7"/>
  <c r="J35" i="7"/>
  <c r="K35" i="7" s="1"/>
  <c r="H35" i="7"/>
  <c r="F35" i="7"/>
  <c r="M34" i="7"/>
  <c r="J34" i="7"/>
  <c r="K34" i="7" s="1"/>
  <c r="H34" i="7"/>
  <c r="M33" i="7"/>
  <c r="H33" i="7"/>
  <c r="F33" i="7"/>
  <c r="J33" i="7" s="1"/>
  <c r="K33" i="7" s="1"/>
  <c r="M32" i="7"/>
  <c r="J32" i="7"/>
  <c r="K32" i="7" s="1"/>
  <c r="H32" i="7"/>
  <c r="F32" i="7"/>
  <c r="M31" i="7"/>
  <c r="H31" i="7"/>
  <c r="F31" i="7"/>
  <c r="J31" i="7" s="1"/>
  <c r="K31" i="7" s="1"/>
  <c r="M30" i="7"/>
  <c r="E30" i="7"/>
  <c r="H30" i="7" s="1"/>
  <c r="M29" i="7"/>
  <c r="H29" i="7"/>
  <c r="F29" i="7"/>
  <c r="J29" i="7" s="1"/>
  <c r="K29" i="7" s="1"/>
  <c r="M28" i="7"/>
  <c r="H28" i="7"/>
  <c r="F28" i="7"/>
  <c r="J28" i="7" s="1"/>
  <c r="K28" i="7" s="1"/>
  <c r="M27" i="7"/>
  <c r="H27" i="7"/>
  <c r="F27" i="7"/>
  <c r="J27" i="7" s="1"/>
  <c r="K27" i="7" s="1"/>
  <c r="M26" i="7"/>
  <c r="J26" i="7"/>
  <c r="K26" i="7" s="1"/>
  <c r="H26" i="7"/>
  <c r="F26" i="7"/>
  <c r="M25" i="7"/>
  <c r="H25" i="7"/>
  <c r="F25" i="7"/>
  <c r="J25" i="7" s="1"/>
  <c r="K25" i="7" s="1"/>
  <c r="M24" i="7"/>
  <c r="J24" i="7"/>
  <c r="K24" i="7" s="1"/>
  <c r="H24" i="7"/>
  <c r="F24" i="7"/>
  <c r="M23" i="7"/>
  <c r="H23" i="7"/>
  <c r="F23" i="7"/>
  <c r="J23" i="7" s="1"/>
  <c r="K23" i="7" s="1"/>
  <c r="M22" i="7"/>
  <c r="H22" i="7"/>
  <c r="F22" i="7"/>
  <c r="J22" i="7" s="1"/>
  <c r="K22" i="7" s="1"/>
  <c r="M21" i="7"/>
  <c r="H21" i="7"/>
  <c r="F21" i="7"/>
  <c r="J21" i="7" s="1"/>
  <c r="K21" i="7" s="1"/>
  <c r="M20" i="7"/>
  <c r="H20" i="7"/>
  <c r="F20" i="7"/>
  <c r="J20" i="7" s="1"/>
  <c r="K20" i="7" s="1"/>
  <c r="M19" i="7"/>
  <c r="H19" i="7"/>
  <c r="F19" i="7"/>
  <c r="J19" i="7" s="1"/>
  <c r="K19" i="7" s="1"/>
  <c r="M18" i="7"/>
  <c r="J18" i="7"/>
  <c r="K18" i="7" s="1"/>
  <c r="H18" i="7"/>
  <c r="F18" i="7"/>
  <c r="M17" i="7"/>
  <c r="H17" i="7"/>
  <c r="F17" i="7"/>
  <c r="J17" i="7" s="1"/>
  <c r="K17" i="7" s="1"/>
  <c r="M16" i="7"/>
  <c r="J16" i="7"/>
  <c r="K16" i="7" s="1"/>
  <c r="H16" i="7"/>
  <c r="F16" i="7"/>
  <c r="M15" i="7"/>
  <c r="H15" i="7"/>
  <c r="F15" i="7"/>
  <c r="J15" i="7" s="1"/>
  <c r="K15" i="7" s="1"/>
  <c r="M14" i="7"/>
  <c r="E14" i="7"/>
  <c r="H14" i="7" s="1"/>
  <c r="M13" i="7"/>
  <c r="H13" i="7"/>
  <c r="F13" i="7"/>
  <c r="J13" i="7" s="1"/>
  <c r="K13" i="7" s="1"/>
  <c r="M12" i="7"/>
  <c r="H12" i="7"/>
  <c r="F12" i="7"/>
  <c r="J12" i="7" s="1"/>
  <c r="K12" i="7" s="1"/>
  <c r="M11" i="7"/>
  <c r="H11" i="7"/>
  <c r="F11" i="7"/>
  <c r="J11" i="7" s="1"/>
  <c r="K11" i="7" s="1"/>
  <c r="M10" i="7"/>
  <c r="J10" i="7"/>
  <c r="K10" i="7" s="1"/>
  <c r="H10" i="7"/>
  <c r="F10" i="7"/>
  <c r="M9" i="7"/>
  <c r="H9" i="7"/>
  <c r="F9" i="7"/>
  <c r="J9" i="7" s="1"/>
  <c r="K9" i="7" s="1"/>
  <c r="M8" i="7"/>
  <c r="J8" i="7"/>
  <c r="K8" i="7" s="1"/>
  <c r="H8" i="7"/>
  <c r="F8" i="7"/>
  <c r="M7" i="7"/>
  <c r="J7" i="7"/>
  <c r="H7" i="7"/>
  <c r="F7" i="7"/>
  <c r="K38" i="6"/>
  <c r="M38" i="6"/>
  <c r="H38" i="6"/>
  <c r="M37" i="6"/>
  <c r="J37" i="6"/>
  <c r="K37" i="6" s="1"/>
  <c r="H37" i="6"/>
  <c r="E38" i="6"/>
  <c r="M25" i="6"/>
  <c r="O25" i="6"/>
  <c r="P25" i="6" s="1"/>
  <c r="H36" i="6"/>
  <c r="H35" i="6"/>
  <c r="H34" i="6"/>
  <c r="H33" i="6"/>
  <c r="H32" i="6"/>
  <c r="H31" i="6"/>
  <c r="F31" i="6"/>
  <c r="H30" i="6"/>
  <c r="F30" i="6"/>
  <c r="J30" i="6" s="1"/>
  <c r="K30" i="6" s="1"/>
  <c r="H29" i="6"/>
  <c r="F29" i="6"/>
  <c r="J29" i="6" s="1"/>
  <c r="K29" i="6" s="1"/>
  <c r="H28" i="6"/>
  <c r="F28" i="6"/>
  <c r="J28" i="6" s="1"/>
  <c r="K28" i="6" s="1"/>
  <c r="H27" i="6"/>
  <c r="F27" i="6"/>
  <c r="J27" i="6" s="1"/>
  <c r="K27" i="6" s="1"/>
  <c r="E26" i="6"/>
  <c r="H25" i="6"/>
  <c r="F25" i="6"/>
  <c r="J25" i="6" s="1"/>
  <c r="K25" i="6" s="1"/>
  <c r="H24" i="6"/>
  <c r="F24" i="6"/>
  <c r="J24" i="6" s="1"/>
  <c r="K24" i="6" s="1"/>
  <c r="H23" i="6"/>
  <c r="F23" i="6"/>
  <c r="J23" i="6" s="1"/>
  <c r="K23" i="6" s="1"/>
  <c r="H22" i="6"/>
  <c r="F22" i="6"/>
  <c r="H21" i="6"/>
  <c r="F21" i="6"/>
  <c r="J21" i="6" s="1"/>
  <c r="K21" i="6" s="1"/>
  <c r="H20" i="6"/>
  <c r="F20" i="6"/>
  <c r="J20" i="6" s="1"/>
  <c r="K20" i="6" s="1"/>
  <c r="H19" i="6"/>
  <c r="F19" i="6"/>
  <c r="J19" i="6" s="1"/>
  <c r="K19" i="6" s="1"/>
  <c r="H18" i="6"/>
  <c r="F18" i="6"/>
  <c r="H17" i="6"/>
  <c r="F17" i="6"/>
  <c r="J17" i="6" s="1"/>
  <c r="K17" i="6" s="1"/>
  <c r="H16" i="6"/>
  <c r="F16" i="6"/>
  <c r="J16" i="6" s="1"/>
  <c r="K16" i="6" s="1"/>
  <c r="H15" i="6"/>
  <c r="F15" i="6"/>
  <c r="J15" i="6" s="1"/>
  <c r="K15" i="6" s="1"/>
  <c r="H14" i="6"/>
  <c r="F14" i="6"/>
  <c r="J14" i="6" s="1"/>
  <c r="K14" i="6" s="1"/>
  <c r="H13" i="6"/>
  <c r="F13" i="6"/>
  <c r="H12" i="6"/>
  <c r="F12" i="6"/>
  <c r="J12" i="6" s="1"/>
  <c r="K12" i="6" s="1"/>
  <c r="H11" i="6"/>
  <c r="F11" i="6"/>
  <c r="J11" i="6" s="1"/>
  <c r="K11" i="6" s="1"/>
  <c r="H10" i="6"/>
  <c r="F10" i="6"/>
  <c r="J10" i="6" s="1"/>
  <c r="K10" i="6" s="1"/>
  <c r="H9" i="6"/>
  <c r="F9" i="6"/>
  <c r="J9" i="6" s="1"/>
  <c r="K9" i="6" s="1"/>
  <c r="H8" i="6"/>
  <c r="F8" i="6"/>
  <c r="J8" i="6" s="1"/>
  <c r="K8" i="6" s="1"/>
  <c r="H7" i="6"/>
  <c r="F7" i="6"/>
  <c r="J13" i="6"/>
  <c r="K13" i="6" s="1"/>
  <c r="J18" i="6"/>
  <c r="K18" i="6" s="1"/>
  <c r="J22" i="6"/>
  <c r="K22" i="6" s="1"/>
  <c r="L38" i="6"/>
  <c r="M36" i="6"/>
  <c r="J36" i="6"/>
  <c r="K36" i="6" s="1"/>
  <c r="M35" i="6"/>
  <c r="J35" i="6"/>
  <c r="K35" i="6" s="1"/>
  <c r="M34" i="6"/>
  <c r="J34" i="6"/>
  <c r="K34" i="6" s="1"/>
  <c r="M33" i="6"/>
  <c r="J33" i="6"/>
  <c r="M32" i="6"/>
  <c r="J32" i="6"/>
  <c r="M31" i="6"/>
  <c r="M30" i="6"/>
  <c r="M29" i="6"/>
  <c r="M28" i="6"/>
  <c r="M27" i="6"/>
  <c r="M26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L45" i="4"/>
  <c r="M44" i="4"/>
  <c r="J44" i="4"/>
  <c r="K44" i="4" s="1"/>
  <c r="H44" i="4"/>
  <c r="M43" i="4"/>
  <c r="J43" i="4"/>
  <c r="K43" i="4" s="1"/>
  <c r="H43" i="4"/>
  <c r="M42" i="4"/>
  <c r="J42" i="4"/>
  <c r="K42" i="4" s="1"/>
  <c r="H42" i="4"/>
  <c r="M41" i="4"/>
  <c r="J41" i="4"/>
  <c r="H41" i="4"/>
  <c r="M40" i="4"/>
  <c r="J40" i="4"/>
  <c r="H40" i="4"/>
  <c r="M39" i="4"/>
  <c r="H39" i="4"/>
  <c r="F39" i="4"/>
  <c r="J39" i="4" s="1"/>
  <c r="K39" i="4" s="1"/>
  <c r="O38" i="4"/>
  <c r="P38" i="4" s="1"/>
  <c r="Q38" i="4" s="1"/>
  <c r="Q34" i="4" s="1"/>
  <c r="M38" i="4"/>
  <c r="H38" i="4"/>
  <c r="F38" i="4"/>
  <c r="J38" i="4" s="1"/>
  <c r="K38" i="4" s="1"/>
  <c r="M37" i="4"/>
  <c r="J37" i="4"/>
  <c r="K37" i="4" s="1"/>
  <c r="H37" i="4"/>
  <c r="F37" i="4"/>
  <c r="M36" i="4"/>
  <c r="J36" i="4"/>
  <c r="K36" i="4" s="1"/>
  <c r="H36" i="4"/>
  <c r="F36" i="4"/>
  <c r="M35" i="4"/>
  <c r="H35" i="4"/>
  <c r="F35" i="4"/>
  <c r="J35" i="4" s="1"/>
  <c r="K35" i="4" s="1"/>
  <c r="M34" i="4"/>
  <c r="J34" i="4"/>
  <c r="K34" i="4" s="1"/>
  <c r="H34" i="4"/>
  <c r="M33" i="4"/>
  <c r="H33" i="4"/>
  <c r="F33" i="4"/>
  <c r="J33" i="4" s="1"/>
  <c r="K33" i="4" s="1"/>
  <c r="M32" i="4"/>
  <c r="H32" i="4"/>
  <c r="F32" i="4"/>
  <c r="J32" i="4" s="1"/>
  <c r="K32" i="4" s="1"/>
  <c r="M31" i="4"/>
  <c r="H31" i="4"/>
  <c r="F31" i="4"/>
  <c r="J31" i="4" s="1"/>
  <c r="K31" i="4" s="1"/>
  <c r="M30" i="4"/>
  <c r="H30" i="4"/>
  <c r="F30" i="4"/>
  <c r="J30" i="4" s="1"/>
  <c r="K30" i="4" s="1"/>
  <c r="E30" i="4"/>
  <c r="E45" i="4" s="1"/>
  <c r="P48" i="4" s="1"/>
  <c r="M29" i="4"/>
  <c r="H29" i="4"/>
  <c r="F29" i="4"/>
  <c r="J29" i="4" s="1"/>
  <c r="K29" i="4" s="1"/>
  <c r="M28" i="4"/>
  <c r="H28" i="4"/>
  <c r="F28" i="4"/>
  <c r="J28" i="4" s="1"/>
  <c r="K28" i="4" s="1"/>
  <c r="M27" i="4"/>
  <c r="H27" i="4"/>
  <c r="F27" i="4"/>
  <c r="J27" i="4" s="1"/>
  <c r="K27" i="4" s="1"/>
  <c r="M26" i="4"/>
  <c r="H26" i="4"/>
  <c r="F26" i="4"/>
  <c r="J26" i="4" s="1"/>
  <c r="K26" i="4" s="1"/>
  <c r="M25" i="4"/>
  <c r="H25" i="4"/>
  <c r="F25" i="4"/>
  <c r="J25" i="4" s="1"/>
  <c r="K25" i="4" s="1"/>
  <c r="M24" i="4"/>
  <c r="H24" i="4"/>
  <c r="F24" i="4"/>
  <c r="J24" i="4" s="1"/>
  <c r="K24" i="4" s="1"/>
  <c r="M23" i="4"/>
  <c r="H23" i="4"/>
  <c r="F23" i="4"/>
  <c r="J23" i="4" s="1"/>
  <c r="K23" i="4" s="1"/>
  <c r="M22" i="4"/>
  <c r="J22" i="4"/>
  <c r="K22" i="4" s="1"/>
  <c r="H22" i="4"/>
  <c r="F22" i="4"/>
  <c r="M21" i="4"/>
  <c r="J21" i="4"/>
  <c r="K21" i="4" s="1"/>
  <c r="H21" i="4"/>
  <c r="F21" i="4"/>
  <c r="M20" i="4"/>
  <c r="H20" i="4"/>
  <c r="F20" i="4"/>
  <c r="J20" i="4" s="1"/>
  <c r="K20" i="4" s="1"/>
  <c r="M19" i="4"/>
  <c r="H19" i="4"/>
  <c r="F19" i="4"/>
  <c r="J19" i="4" s="1"/>
  <c r="K19" i="4" s="1"/>
  <c r="M18" i="4"/>
  <c r="H18" i="4"/>
  <c r="F18" i="4"/>
  <c r="J18" i="4" s="1"/>
  <c r="K18" i="4" s="1"/>
  <c r="M17" i="4"/>
  <c r="H17" i="4"/>
  <c r="F17" i="4"/>
  <c r="J17" i="4" s="1"/>
  <c r="K17" i="4" s="1"/>
  <c r="M16" i="4"/>
  <c r="H16" i="4"/>
  <c r="F16" i="4"/>
  <c r="J16" i="4" s="1"/>
  <c r="K16" i="4" s="1"/>
  <c r="M15" i="4"/>
  <c r="H15" i="4"/>
  <c r="F15" i="4"/>
  <c r="J15" i="4" s="1"/>
  <c r="K15" i="4" s="1"/>
  <c r="M14" i="4"/>
  <c r="J14" i="4"/>
  <c r="K14" i="4" s="1"/>
  <c r="H14" i="4"/>
  <c r="F14" i="4"/>
  <c r="M13" i="4"/>
  <c r="J13" i="4"/>
  <c r="K13" i="4" s="1"/>
  <c r="H13" i="4"/>
  <c r="F13" i="4"/>
  <c r="M12" i="4"/>
  <c r="H12" i="4"/>
  <c r="F12" i="4"/>
  <c r="J12" i="4" s="1"/>
  <c r="K12" i="4" s="1"/>
  <c r="M11" i="4"/>
  <c r="H11" i="4"/>
  <c r="F11" i="4"/>
  <c r="J11" i="4" s="1"/>
  <c r="K11" i="4" s="1"/>
  <c r="M10" i="4"/>
  <c r="H10" i="4"/>
  <c r="F10" i="4"/>
  <c r="J10" i="4" s="1"/>
  <c r="K10" i="4" s="1"/>
  <c r="M9" i="4"/>
  <c r="H9" i="4"/>
  <c r="F9" i="4"/>
  <c r="J9" i="4" s="1"/>
  <c r="K9" i="4" s="1"/>
  <c r="M8" i="4"/>
  <c r="H8" i="4"/>
  <c r="F8" i="4"/>
  <c r="J8" i="4" s="1"/>
  <c r="K8" i="4" s="1"/>
  <c r="M7" i="4"/>
  <c r="H7" i="4"/>
  <c r="F7" i="4"/>
  <c r="J7" i="4" s="1"/>
  <c r="L45" i="3"/>
  <c r="M44" i="3"/>
  <c r="J44" i="3"/>
  <c r="K44" i="3" s="1"/>
  <c r="H44" i="3"/>
  <c r="M43" i="3"/>
  <c r="J43" i="3"/>
  <c r="K43" i="3" s="1"/>
  <c r="H43" i="3"/>
  <c r="M42" i="3"/>
  <c r="J42" i="3"/>
  <c r="K42" i="3" s="1"/>
  <c r="H42" i="3"/>
  <c r="M41" i="3"/>
  <c r="J41" i="3"/>
  <c r="H41" i="3"/>
  <c r="M40" i="3"/>
  <c r="J40" i="3"/>
  <c r="H40" i="3"/>
  <c r="M39" i="3"/>
  <c r="H39" i="3"/>
  <c r="F39" i="3"/>
  <c r="J39" i="3" s="1"/>
  <c r="K39" i="3" s="1"/>
  <c r="O38" i="3"/>
  <c r="P38" i="3" s="1"/>
  <c r="Q38" i="3" s="1"/>
  <c r="Q34" i="3" s="1"/>
  <c r="M38" i="3"/>
  <c r="H38" i="3"/>
  <c r="F38" i="3"/>
  <c r="J38" i="3" s="1"/>
  <c r="K38" i="3" s="1"/>
  <c r="M37" i="3"/>
  <c r="J37" i="3"/>
  <c r="K37" i="3" s="1"/>
  <c r="H37" i="3"/>
  <c r="F37" i="3"/>
  <c r="M36" i="3"/>
  <c r="J36" i="3"/>
  <c r="K36" i="3" s="1"/>
  <c r="H36" i="3"/>
  <c r="F36" i="3"/>
  <c r="M35" i="3"/>
  <c r="H35" i="3"/>
  <c r="F35" i="3"/>
  <c r="J35" i="3" s="1"/>
  <c r="K35" i="3" s="1"/>
  <c r="M34" i="3"/>
  <c r="J34" i="3"/>
  <c r="K34" i="3" s="1"/>
  <c r="H34" i="3"/>
  <c r="M33" i="3"/>
  <c r="H33" i="3"/>
  <c r="F33" i="3"/>
  <c r="J33" i="3" s="1"/>
  <c r="K33" i="3" s="1"/>
  <c r="M32" i="3"/>
  <c r="H32" i="3"/>
  <c r="F32" i="3"/>
  <c r="J32" i="3" s="1"/>
  <c r="K32" i="3" s="1"/>
  <c r="M31" i="3"/>
  <c r="H31" i="3"/>
  <c r="F31" i="3"/>
  <c r="J31" i="3" s="1"/>
  <c r="K31" i="3" s="1"/>
  <c r="M30" i="3"/>
  <c r="H30" i="3"/>
  <c r="E30" i="3"/>
  <c r="D30" i="3" s="1"/>
  <c r="M29" i="3"/>
  <c r="J29" i="3"/>
  <c r="K29" i="3" s="1"/>
  <c r="H29" i="3"/>
  <c r="F29" i="3"/>
  <c r="M28" i="3"/>
  <c r="H28" i="3"/>
  <c r="F28" i="3"/>
  <c r="J28" i="3" s="1"/>
  <c r="K28" i="3" s="1"/>
  <c r="M27" i="3"/>
  <c r="H27" i="3"/>
  <c r="F27" i="3"/>
  <c r="J27" i="3" s="1"/>
  <c r="K27" i="3" s="1"/>
  <c r="M26" i="3"/>
  <c r="H26" i="3"/>
  <c r="F26" i="3"/>
  <c r="J26" i="3" s="1"/>
  <c r="K26" i="3" s="1"/>
  <c r="M25" i="3"/>
  <c r="H25" i="3"/>
  <c r="F25" i="3"/>
  <c r="J25" i="3" s="1"/>
  <c r="K25" i="3" s="1"/>
  <c r="M24" i="3"/>
  <c r="H24" i="3"/>
  <c r="F24" i="3"/>
  <c r="J24" i="3" s="1"/>
  <c r="K24" i="3" s="1"/>
  <c r="M23" i="3"/>
  <c r="H23" i="3"/>
  <c r="F23" i="3"/>
  <c r="J23" i="3" s="1"/>
  <c r="K23" i="3" s="1"/>
  <c r="M22" i="3"/>
  <c r="J22" i="3"/>
  <c r="K22" i="3" s="1"/>
  <c r="H22" i="3"/>
  <c r="F22" i="3"/>
  <c r="M21" i="3"/>
  <c r="J21" i="3"/>
  <c r="K21" i="3" s="1"/>
  <c r="H21" i="3"/>
  <c r="F21" i="3"/>
  <c r="M20" i="3"/>
  <c r="H20" i="3"/>
  <c r="F20" i="3"/>
  <c r="J20" i="3" s="1"/>
  <c r="K20" i="3" s="1"/>
  <c r="M19" i="3"/>
  <c r="H19" i="3"/>
  <c r="F19" i="3"/>
  <c r="J19" i="3" s="1"/>
  <c r="K19" i="3" s="1"/>
  <c r="M18" i="3"/>
  <c r="H18" i="3"/>
  <c r="F18" i="3"/>
  <c r="J18" i="3" s="1"/>
  <c r="K18" i="3" s="1"/>
  <c r="M17" i="3"/>
  <c r="H17" i="3"/>
  <c r="F17" i="3"/>
  <c r="J17" i="3" s="1"/>
  <c r="K17" i="3" s="1"/>
  <c r="M16" i="3"/>
  <c r="H16" i="3"/>
  <c r="F16" i="3"/>
  <c r="J16" i="3" s="1"/>
  <c r="K16" i="3" s="1"/>
  <c r="M15" i="3"/>
  <c r="H15" i="3"/>
  <c r="F15" i="3"/>
  <c r="J15" i="3" s="1"/>
  <c r="K15" i="3" s="1"/>
  <c r="M14" i="3"/>
  <c r="H14" i="3"/>
  <c r="E14" i="3"/>
  <c r="M13" i="3"/>
  <c r="H13" i="3"/>
  <c r="F13" i="3"/>
  <c r="J13" i="3" s="1"/>
  <c r="K13" i="3" s="1"/>
  <c r="M12" i="3"/>
  <c r="H12" i="3"/>
  <c r="F12" i="3"/>
  <c r="J12" i="3" s="1"/>
  <c r="K12" i="3" s="1"/>
  <c r="M11" i="3"/>
  <c r="H11" i="3"/>
  <c r="F11" i="3"/>
  <c r="J11" i="3" s="1"/>
  <c r="K11" i="3" s="1"/>
  <c r="M10" i="3"/>
  <c r="H10" i="3"/>
  <c r="F10" i="3"/>
  <c r="J10" i="3" s="1"/>
  <c r="K10" i="3" s="1"/>
  <c r="M9" i="3"/>
  <c r="H9" i="3"/>
  <c r="F9" i="3"/>
  <c r="J9" i="3" s="1"/>
  <c r="K9" i="3" s="1"/>
  <c r="M8" i="3"/>
  <c r="H8" i="3"/>
  <c r="F8" i="3"/>
  <c r="J8" i="3" s="1"/>
  <c r="K8" i="3" s="1"/>
  <c r="M7" i="3"/>
  <c r="J7" i="3"/>
  <c r="H7" i="3"/>
  <c r="H45" i="3" s="1"/>
  <c r="F7" i="3"/>
  <c r="M45" i="3" l="1"/>
  <c r="O45" i="3" s="1"/>
  <c r="E45" i="3"/>
  <c r="P48" i="3" s="1"/>
  <c r="D12" i="3"/>
  <c r="D45" i="3" s="1"/>
  <c r="F30" i="3"/>
  <c r="J30" i="3" s="1"/>
  <c r="K30" i="3" s="1"/>
  <c r="D30" i="7"/>
  <c r="D45" i="7" s="1"/>
  <c r="M45" i="7"/>
  <c r="O45" i="7" s="1"/>
  <c r="H45" i="7"/>
  <c r="H45" i="4"/>
  <c r="M45" i="4"/>
  <c r="O45" i="4" s="1"/>
  <c r="P49" i="7"/>
  <c r="K7" i="7"/>
  <c r="F14" i="7"/>
  <c r="J14" i="7" s="1"/>
  <c r="K14" i="7" s="1"/>
  <c r="E45" i="7"/>
  <c r="P48" i="7" s="1"/>
  <c r="F30" i="7"/>
  <c r="J30" i="7" s="1"/>
  <c r="K30" i="7" s="1"/>
  <c r="Q25" i="6"/>
  <c r="Q21" i="6" s="1"/>
  <c r="F26" i="6"/>
  <c r="F38" i="6" s="1"/>
  <c r="H26" i="6"/>
  <c r="P33" i="6"/>
  <c r="O30" i="6"/>
  <c r="J31" i="6"/>
  <c r="K31" i="6" s="1"/>
  <c r="J7" i="6"/>
  <c r="K7" i="4"/>
  <c r="K45" i="4" s="1"/>
  <c r="N45" i="4" s="1"/>
  <c r="P45" i="4" s="1"/>
  <c r="J45" i="4"/>
  <c r="P49" i="4"/>
  <c r="R48" i="4"/>
  <c r="F45" i="4"/>
  <c r="P49" i="3"/>
  <c r="R48" i="3"/>
  <c r="K7" i="3"/>
  <c r="F14" i="3"/>
  <c r="J14" i="3" s="1"/>
  <c r="K14" i="3" s="1"/>
  <c r="F45" i="3" l="1"/>
  <c r="J45" i="3"/>
  <c r="J45" i="7"/>
  <c r="K45" i="7"/>
  <c r="N45" i="7" s="1"/>
  <c r="P45" i="7" s="1"/>
  <c r="R48" i="7"/>
  <c r="F45" i="7"/>
  <c r="J26" i="6"/>
  <c r="K26" i="6" s="1"/>
  <c r="P34" i="6"/>
  <c r="R33" i="6"/>
  <c r="K7" i="6"/>
  <c r="J38" i="6"/>
  <c r="K45" i="3"/>
  <c r="N45" i="3" s="1"/>
  <c r="P45" i="3" s="1"/>
  <c r="N30" i="6" l="1"/>
  <c r="P30" i="6" s="1"/>
  <c r="N38" i="2"/>
  <c r="O38" i="2" s="1"/>
  <c r="P38" i="2" s="1"/>
  <c r="P34" i="2" s="1"/>
  <c r="O38" i="1"/>
  <c r="P38" i="1" s="1"/>
  <c r="Q38" i="1" l="1"/>
  <c r="Q34" i="1" s="1"/>
  <c r="L8" i="2" l="1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K45" i="2" l="1"/>
  <c r="I44" i="2"/>
  <c r="J44" i="2" s="1"/>
  <c r="G44" i="2"/>
  <c r="I43" i="2"/>
  <c r="J43" i="2" s="1"/>
  <c r="G43" i="2"/>
  <c r="I42" i="2"/>
  <c r="J42" i="2" s="1"/>
  <c r="G42" i="2"/>
  <c r="I41" i="2"/>
  <c r="G41" i="2"/>
  <c r="I40" i="2"/>
  <c r="G40" i="2"/>
  <c r="G39" i="2"/>
  <c r="E39" i="2"/>
  <c r="I39" i="2" s="1"/>
  <c r="J39" i="2" s="1"/>
  <c r="J38" i="2"/>
  <c r="I38" i="2"/>
  <c r="G38" i="2"/>
  <c r="E38" i="2"/>
  <c r="G37" i="2"/>
  <c r="E37" i="2"/>
  <c r="I37" i="2" s="1"/>
  <c r="J37" i="2" s="1"/>
  <c r="G36" i="2"/>
  <c r="E36" i="2"/>
  <c r="I36" i="2" s="1"/>
  <c r="J36" i="2" s="1"/>
  <c r="I35" i="2"/>
  <c r="J35" i="2" s="1"/>
  <c r="G35" i="2"/>
  <c r="E35" i="2"/>
  <c r="I34" i="2"/>
  <c r="J34" i="2" s="1"/>
  <c r="G34" i="2"/>
  <c r="J33" i="2"/>
  <c r="I33" i="2"/>
  <c r="G33" i="2"/>
  <c r="E33" i="2"/>
  <c r="G32" i="2"/>
  <c r="E32" i="2"/>
  <c r="I32" i="2" s="1"/>
  <c r="J32" i="2" s="1"/>
  <c r="G31" i="2"/>
  <c r="E31" i="2"/>
  <c r="I31" i="2" s="1"/>
  <c r="J31" i="2" s="1"/>
  <c r="I30" i="2"/>
  <c r="J30" i="2" s="1"/>
  <c r="G30" i="2"/>
  <c r="E30" i="2"/>
  <c r="D30" i="2"/>
  <c r="G29" i="2"/>
  <c r="E29" i="2"/>
  <c r="I29" i="2" s="1"/>
  <c r="J29" i="2" s="1"/>
  <c r="G28" i="2"/>
  <c r="E28" i="2"/>
  <c r="I28" i="2" s="1"/>
  <c r="J28" i="2" s="1"/>
  <c r="I27" i="2"/>
  <c r="J27" i="2" s="1"/>
  <c r="G27" i="2"/>
  <c r="E27" i="2"/>
  <c r="I26" i="2"/>
  <c r="J26" i="2" s="1"/>
  <c r="G26" i="2"/>
  <c r="E26" i="2"/>
  <c r="G25" i="2"/>
  <c r="E25" i="2"/>
  <c r="I25" i="2" s="1"/>
  <c r="J25" i="2" s="1"/>
  <c r="G24" i="2"/>
  <c r="E24" i="2"/>
  <c r="I24" i="2" s="1"/>
  <c r="J24" i="2" s="1"/>
  <c r="G23" i="2"/>
  <c r="E23" i="2"/>
  <c r="I23" i="2" s="1"/>
  <c r="J23" i="2" s="1"/>
  <c r="I22" i="2"/>
  <c r="J22" i="2" s="1"/>
  <c r="G22" i="2"/>
  <c r="E22" i="2"/>
  <c r="G21" i="2"/>
  <c r="E21" i="2"/>
  <c r="I21" i="2" s="1"/>
  <c r="J21" i="2" s="1"/>
  <c r="G20" i="2"/>
  <c r="E20" i="2"/>
  <c r="I20" i="2" s="1"/>
  <c r="J20" i="2" s="1"/>
  <c r="G19" i="2"/>
  <c r="E19" i="2"/>
  <c r="I19" i="2" s="1"/>
  <c r="J19" i="2" s="1"/>
  <c r="I18" i="2"/>
  <c r="J18" i="2" s="1"/>
  <c r="G18" i="2"/>
  <c r="E18" i="2"/>
  <c r="I17" i="2"/>
  <c r="J17" i="2" s="1"/>
  <c r="G17" i="2"/>
  <c r="E17" i="2"/>
  <c r="G16" i="2"/>
  <c r="E16" i="2"/>
  <c r="I16" i="2" s="1"/>
  <c r="J16" i="2" s="1"/>
  <c r="G15" i="2"/>
  <c r="E15" i="2"/>
  <c r="I15" i="2" s="1"/>
  <c r="J15" i="2" s="1"/>
  <c r="G14" i="2"/>
  <c r="E14" i="2"/>
  <c r="I14" i="2" s="1"/>
  <c r="J14" i="2" s="1"/>
  <c r="G13" i="2"/>
  <c r="E13" i="2"/>
  <c r="I13" i="2" s="1"/>
  <c r="J13" i="2" s="1"/>
  <c r="G12" i="2"/>
  <c r="E12" i="2"/>
  <c r="I12" i="2" s="1"/>
  <c r="J12" i="2" s="1"/>
  <c r="I11" i="2"/>
  <c r="J11" i="2" s="1"/>
  <c r="G11" i="2"/>
  <c r="E11" i="2"/>
  <c r="G10" i="2"/>
  <c r="E10" i="2"/>
  <c r="I10" i="2" s="1"/>
  <c r="J10" i="2" s="1"/>
  <c r="G9" i="2"/>
  <c r="E9" i="2"/>
  <c r="I9" i="2" s="1"/>
  <c r="J9" i="2" s="1"/>
  <c r="I8" i="2"/>
  <c r="J8" i="2" s="1"/>
  <c r="G8" i="2"/>
  <c r="E8" i="2"/>
  <c r="L7" i="2"/>
  <c r="G7" i="2"/>
  <c r="E7" i="2"/>
  <c r="J42" i="1"/>
  <c r="K42" i="1" s="1"/>
  <c r="J40" i="1"/>
  <c r="J34" i="1"/>
  <c r="K34" i="1" s="1"/>
  <c r="L46" i="1"/>
  <c r="M7" i="1"/>
  <c r="E30" i="1"/>
  <c r="H30" i="1" s="1"/>
  <c r="F26" i="1"/>
  <c r="J26" i="1" s="1"/>
  <c r="K26" i="1" s="1"/>
  <c r="F27" i="1"/>
  <c r="J27" i="1" s="1"/>
  <c r="K27" i="1" s="1"/>
  <c r="F28" i="1"/>
  <c r="J28" i="1" s="1"/>
  <c r="K28" i="1" s="1"/>
  <c r="F29" i="1"/>
  <c r="J29" i="1" s="1"/>
  <c r="K29" i="1" s="1"/>
  <c r="F31" i="1"/>
  <c r="J31" i="1" s="1"/>
  <c r="K31" i="1" s="1"/>
  <c r="F32" i="1"/>
  <c r="J32" i="1" s="1"/>
  <c r="K32" i="1" s="1"/>
  <c r="F33" i="1"/>
  <c r="J33" i="1" s="1"/>
  <c r="K33" i="1" s="1"/>
  <c r="F35" i="1"/>
  <c r="J35" i="1" s="1"/>
  <c r="K35" i="1" s="1"/>
  <c r="F36" i="1"/>
  <c r="J36" i="1" s="1"/>
  <c r="K36" i="1" s="1"/>
  <c r="F37" i="1"/>
  <c r="J37" i="1" s="1"/>
  <c r="K37" i="1" s="1"/>
  <c r="F38" i="1"/>
  <c r="J38" i="1" s="1"/>
  <c r="K38" i="1" s="1"/>
  <c r="F39" i="1"/>
  <c r="J39" i="1" s="1"/>
  <c r="K39" i="1" s="1"/>
  <c r="J41" i="1"/>
  <c r="F25" i="1"/>
  <c r="J25" i="1" s="1"/>
  <c r="K25" i="1" s="1"/>
  <c r="F24" i="1"/>
  <c r="J24" i="1" s="1"/>
  <c r="K24" i="1" s="1"/>
  <c r="H26" i="1"/>
  <c r="H16" i="1"/>
  <c r="H17" i="1"/>
  <c r="H18" i="1"/>
  <c r="H19" i="1"/>
  <c r="H20" i="1"/>
  <c r="H21" i="1"/>
  <c r="H22" i="1"/>
  <c r="H23" i="1"/>
  <c r="H24" i="1"/>
  <c r="H25" i="1"/>
  <c r="H27" i="1"/>
  <c r="H28" i="1"/>
  <c r="H29" i="1"/>
  <c r="H31" i="1"/>
  <c r="H32" i="1"/>
  <c r="H33" i="1"/>
  <c r="H34" i="1"/>
  <c r="H35" i="1"/>
  <c r="H36" i="1"/>
  <c r="H37" i="1"/>
  <c r="H38" i="1"/>
  <c r="H39" i="1"/>
  <c r="H40" i="1"/>
  <c r="H41" i="1"/>
  <c r="H42" i="1"/>
  <c r="F16" i="1"/>
  <c r="J16" i="1" s="1"/>
  <c r="K16" i="1" s="1"/>
  <c r="F17" i="1"/>
  <c r="J17" i="1" s="1"/>
  <c r="K17" i="1" s="1"/>
  <c r="F18" i="1"/>
  <c r="J18" i="1" s="1"/>
  <c r="K18" i="1" s="1"/>
  <c r="F19" i="1"/>
  <c r="J19" i="1" s="1"/>
  <c r="K19" i="1" s="1"/>
  <c r="F20" i="1"/>
  <c r="J20" i="1" s="1"/>
  <c r="K20" i="1" s="1"/>
  <c r="F21" i="1"/>
  <c r="J21" i="1" s="1"/>
  <c r="K21" i="1" s="1"/>
  <c r="F22" i="1"/>
  <c r="J22" i="1" s="1"/>
  <c r="K22" i="1" s="1"/>
  <c r="F23" i="1"/>
  <c r="J23" i="1" s="1"/>
  <c r="K23" i="1" s="1"/>
  <c r="F15" i="1"/>
  <c r="J15" i="1" s="1"/>
  <c r="K15" i="1" s="1"/>
  <c r="F13" i="1"/>
  <c r="J13" i="1" s="1"/>
  <c r="K13" i="1" s="1"/>
  <c r="F12" i="1"/>
  <c r="J12" i="1" s="1"/>
  <c r="K12" i="1" s="1"/>
  <c r="H15" i="1"/>
  <c r="H13" i="1"/>
  <c r="H12" i="1"/>
  <c r="E14" i="1"/>
  <c r="H14" i="1" s="1"/>
  <c r="H8" i="1"/>
  <c r="H9" i="1"/>
  <c r="H10" i="1"/>
  <c r="H11" i="1"/>
  <c r="H7" i="1"/>
  <c r="F8" i="1"/>
  <c r="J8" i="1" s="1"/>
  <c r="K8" i="1" s="1"/>
  <c r="F9" i="1"/>
  <c r="J9" i="1" s="1"/>
  <c r="K9" i="1" s="1"/>
  <c r="F10" i="1"/>
  <c r="J10" i="1" s="1"/>
  <c r="K10" i="1" s="1"/>
  <c r="F11" i="1"/>
  <c r="J11" i="1" s="1"/>
  <c r="K11" i="1" s="1"/>
  <c r="F7" i="1"/>
  <c r="J7" i="1" s="1"/>
  <c r="K7" i="1" s="1"/>
  <c r="L45" i="2" l="1"/>
  <c r="N45" i="2" s="1"/>
  <c r="E45" i="2"/>
  <c r="G45" i="2"/>
  <c r="O49" i="2" s="1"/>
  <c r="I7" i="2"/>
  <c r="D45" i="2"/>
  <c r="O48" i="2" s="1"/>
  <c r="F14" i="1"/>
  <c r="J14" i="1" s="1"/>
  <c r="K14" i="1" s="1"/>
  <c r="E46" i="1"/>
  <c r="P49" i="1" s="1"/>
  <c r="F30" i="1"/>
  <c r="H46" i="1"/>
  <c r="I45" i="2" l="1"/>
  <c r="J7" i="2"/>
  <c r="J45" i="2" s="1"/>
  <c r="M45" i="2" s="1"/>
  <c r="O45" i="2" s="1"/>
  <c r="Q48" i="2"/>
  <c r="R49" i="1"/>
  <c r="P50" i="1"/>
  <c r="F46" i="1"/>
  <c r="J30" i="1"/>
  <c r="K30" i="1" s="1"/>
  <c r="K46" i="1" l="1"/>
  <c r="N46" i="1" s="1"/>
  <c r="J46" i="1"/>
  <c r="M46" i="1" l="1"/>
  <c r="O46" i="1" s="1"/>
  <c r="P46" i="1" s="1"/>
</calcChain>
</file>

<file path=xl/sharedStrings.xml><?xml version="1.0" encoding="utf-8"?>
<sst xmlns="http://schemas.openxmlformats.org/spreadsheetml/2006/main" count="667" uniqueCount="191">
  <si>
    <t>Destination of area</t>
  </si>
  <si>
    <t>Function of area</t>
  </si>
  <si>
    <t>Collecting</t>
  </si>
  <si>
    <t>Storing</t>
  </si>
  <si>
    <t>Processing</t>
  </si>
  <si>
    <t>Logistic and agricoltural services</t>
  </si>
  <si>
    <t>HUB data analysis</t>
  </si>
  <si>
    <t>Administrative, research an quality control</t>
  </si>
  <si>
    <t>Tecnological system</t>
  </si>
  <si>
    <t>Renevable system</t>
  </si>
  <si>
    <t>Selling</t>
  </si>
  <si>
    <t>Facilities</t>
  </si>
  <si>
    <t>Multifunctional area</t>
  </si>
  <si>
    <t>Table xx – HUB data analysis</t>
  </si>
  <si>
    <t>Gard house</t>
  </si>
  <si>
    <t>Unitary cost [€/sqm]</t>
  </si>
  <si>
    <t>Total cost 
[€]</t>
  </si>
  <si>
    <t>Sport/outdoor activities</t>
  </si>
  <si>
    <t>Parking</t>
  </si>
  <si>
    <t>Green</t>
  </si>
  <si>
    <t>Entry</t>
  </si>
  <si>
    <t>Exit</t>
  </si>
  <si>
    <t>Cold storage</t>
  </si>
  <si>
    <t>Cargo bays</t>
  </si>
  <si>
    <t>Control area</t>
  </si>
  <si>
    <t xml:space="preserve">Packaging area </t>
  </si>
  <si>
    <t>TOTALS</t>
  </si>
  <si>
    <t>Harvesting equipment</t>
  </si>
  <si>
    <t>Seed and fertiliser warehouse</t>
  </si>
  <si>
    <t xml:space="preserve">Fuel station </t>
  </si>
  <si>
    <t>Laboratory</t>
  </si>
  <si>
    <t xml:space="preserve">Quality control </t>
  </si>
  <si>
    <t>WC</t>
  </si>
  <si>
    <t>Office</t>
  </si>
  <si>
    <t>Local selling</t>
  </si>
  <si>
    <t xml:space="preserve">Changing room </t>
  </si>
  <si>
    <t xml:space="preserve">Canteen </t>
  </si>
  <si>
    <t xml:space="preserve">Health and care </t>
  </si>
  <si>
    <t>Social life</t>
  </si>
  <si>
    <t>Biogas system</t>
  </si>
  <si>
    <t>Utilities system</t>
  </si>
  <si>
    <t xml:space="preserve">Compost </t>
  </si>
  <si>
    <t xml:space="preserve">Waste </t>
  </si>
  <si>
    <t>Waste treatment</t>
  </si>
  <si>
    <t>Roads and manovering</t>
  </si>
  <si>
    <t>Solar system</t>
  </si>
  <si>
    <t>Wind System</t>
  </si>
  <si>
    <t>-</t>
  </si>
  <si>
    <t>Total energy
 [W]</t>
  </si>
  <si>
    <t>Unitary energy
 [W/mc]</t>
  </si>
  <si>
    <t>Total energy
 [kWh/year]</t>
  </si>
  <si>
    <t>Construction</t>
  </si>
  <si>
    <t>Utilities</t>
  </si>
  <si>
    <t>Unitary water
 [mc/gg]</t>
  </si>
  <si>
    <t>Water Unitary cost [€/mc]</t>
  </si>
  <si>
    <t>Elecricity Unitary cost [€/kWh]</t>
  </si>
  <si>
    <t>Total cost [€/sqm]
All area</t>
  </si>
  <si>
    <t>Total cost [€/sqm]
Only buildings</t>
  </si>
  <si>
    <t xml:space="preserve">Energy incidence [%] </t>
  </si>
  <si>
    <t>Rental</t>
  </si>
  <si>
    <t>Daily hours</t>
  </si>
  <si>
    <t>Mainentance cost [10%]</t>
  </si>
  <si>
    <t>SURFACE</t>
  </si>
  <si>
    <t>CONSTRUCTION COST</t>
  </si>
  <si>
    <t>OPERATING COSTS</t>
  </si>
  <si>
    <t>Energy cost per year (electricity, water, air compressed, cooling, lighting, steam, etc.)</t>
  </si>
  <si>
    <t>Mainentance cost per year</t>
  </si>
  <si>
    <t>Storage</t>
  </si>
  <si>
    <t xml:space="preserve">Workshop and mainentancies </t>
  </si>
  <si>
    <t xml:space="preserve">Workshop and maintenances </t>
  </si>
  <si>
    <t>Sport and outdoor activities</t>
  </si>
  <si>
    <t>Green area</t>
  </si>
  <si>
    <t xml:space="preserve">Green area </t>
  </si>
  <si>
    <t>per n pannelli</t>
  </si>
  <si>
    <t>n pannello</t>
  </si>
  <si>
    <t>Kw totali</t>
  </si>
  <si>
    <t>Irradianza annuale</t>
  </si>
  <si>
    <t>PANNELLO SOLARE</t>
  </si>
  <si>
    <t>TURBINA</t>
  </si>
  <si>
    <t>kW per pannello</t>
  </si>
  <si>
    <r>
      <t>Surface [m</t>
    </r>
    <r>
      <rPr>
        <b/>
        <vertAlign val="super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]</t>
    </r>
  </si>
  <si>
    <r>
      <t>Volume
 [m</t>
    </r>
    <r>
      <rPr>
        <b/>
        <vertAlign val="superscript"/>
        <sz val="10"/>
        <color theme="1"/>
        <rFont val="Arial Narrow"/>
        <family val="2"/>
      </rPr>
      <t>3</t>
    </r>
    <r>
      <rPr>
        <b/>
        <sz val="10"/>
        <color theme="1"/>
        <rFont val="Arial Narrow"/>
        <family val="2"/>
      </rPr>
      <t>]</t>
    </r>
  </si>
  <si>
    <r>
      <t>Total water
 [m</t>
    </r>
    <r>
      <rPr>
        <b/>
        <vertAlign val="superscript"/>
        <sz val="10"/>
        <color theme="1"/>
        <rFont val="Arial Narrow"/>
        <family val="2"/>
      </rPr>
      <t>3</t>
    </r>
    <r>
      <rPr>
        <b/>
        <sz val="10"/>
        <color theme="1"/>
        <rFont val="Arial Narrow"/>
        <family val="2"/>
      </rPr>
      <t>/year]</t>
    </r>
  </si>
  <si>
    <r>
      <t>17.000 m</t>
    </r>
    <r>
      <rPr>
        <b/>
        <vertAlign val="superscript"/>
        <sz val="10"/>
        <color theme="1"/>
        <rFont val="Arial Narrow"/>
        <family val="2"/>
      </rPr>
      <t>2</t>
    </r>
  </si>
  <si>
    <r>
      <t>15.800 m</t>
    </r>
    <r>
      <rPr>
        <b/>
        <vertAlign val="superscript"/>
        <sz val="10"/>
        <color theme="1"/>
        <rFont val="Arial Narrow"/>
        <family val="2"/>
      </rPr>
      <t>2</t>
    </r>
  </si>
  <si>
    <t>Análise de dados HUB</t>
  </si>
  <si>
    <t>Função da área</t>
  </si>
  <si>
    <t>Destino da área</t>
  </si>
  <si>
    <r>
      <t>Superfície [m</t>
    </r>
    <r>
      <rPr>
        <b/>
        <vertAlign val="super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]</t>
    </r>
  </si>
  <si>
    <t>Construção</t>
  </si>
  <si>
    <t>Utilidades</t>
  </si>
  <si>
    <t>Custo unitário [€/sqm]</t>
  </si>
  <si>
    <t>Custo total 
[€]</t>
  </si>
  <si>
    <t>Energia unitária
 [W/mc]</t>
  </si>
  <si>
    <t>Energia total
 [W]</t>
  </si>
  <si>
    <t>Energia total
 [kWh/year]</t>
  </si>
  <si>
    <t>Água unitária
 [mc/gg]</t>
  </si>
  <si>
    <r>
      <t>Água total
 [m</t>
    </r>
    <r>
      <rPr>
        <b/>
        <vertAlign val="superscript"/>
        <sz val="10"/>
        <color theme="1"/>
        <rFont val="Arial Narrow"/>
        <family val="2"/>
      </rPr>
      <t>3</t>
    </r>
    <r>
      <rPr>
        <b/>
        <sz val="10"/>
        <color theme="1"/>
        <rFont val="Arial Narrow"/>
        <family val="2"/>
      </rPr>
      <t>/year]</t>
    </r>
  </si>
  <si>
    <t>Recolha</t>
  </si>
  <si>
    <t>Armazenamento</t>
  </si>
  <si>
    <t>Processamento</t>
  </si>
  <si>
    <t>Serviços logísticos e agrícolas</t>
  </si>
  <si>
    <t>Administração, pesquisa e controlo de qualidade</t>
  </si>
  <si>
    <t>Venda</t>
  </si>
  <si>
    <t>Serviços</t>
  </si>
  <si>
    <t>Área multifuncional</t>
  </si>
  <si>
    <t>Actividades desportivas/ao ar livre</t>
  </si>
  <si>
    <t>Sistema de utilidades</t>
  </si>
  <si>
    <t>Sistema de biogás</t>
  </si>
  <si>
    <t>Tratamento de resíduos</t>
  </si>
  <si>
    <t xml:space="preserve">Compostagem </t>
  </si>
  <si>
    <t>Resíduos</t>
  </si>
  <si>
    <t>Sistema solar</t>
  </si>
  <si>
    <t>Sistema eólico</t>
  </si>
  <si>
    <t>Estacionamento</t>
  </si>
  <si>
    <t>Zonas verdes</t>
  </si>
  <si>
    <t>Entrada</t>
  </si>
  <si>
    <t>Saída</t>
  </si>
  <si>
    <t>Armazém</t>
  </si>
  <si>
    <t>Área de controlo</t>
  </si>
  <si>
    <t>Equipamento de colheita</t>
  </si>
  <si>
    <t>Posto de combustível</t>
  </si>
  <si>
    <t>Laboratório</t>
  </si>
  <si>
    <t>Escritório</t>
  </si>
  <si>
    <t>Venda local</t>
  </si>
  <si>
    <t xml:space="preserve">Vestiário </t>
  </si>
  <si>
    <t xml:space="preserve">Saúde e cuidados </t>
  </si>
  <si>
    <t>Vida social</t>
  </si>
  <si>
    <t>SUPERFICIE</t>
  </si>
  <si>
    <t>CUSTO DE CONSTRUÇÃO</t>
  </si>
  <si>
    <t>CUSTOS DE FUNCIONAMENTO</t>
  </si>
  <si>
    <t>Custo de energia por ano (eletricidade, água, ar comprimido, refrigeração, iluminação, vapor, etc.)</t>
  </si>
  <si>
    <t>Custos de manutenção por ano</t>
  </si>
  <si>
    <t>TOTAL</t>
  </si>
  <si>
    <t>HUB data analysis mod C_0</t>
  </si>
  <si>
    <t>Análise de dados HUB modelo C_0</t>
  </si>
  <si>
    <r>
      <t>7.000 m</t>
    </r>
    <r>
      <rPr>
        <b/>
        <vertAlign val="superscript"/>
        <sz val="10"/>
        <color theme="1"/>
        <rFont val="Arial Narrow"/>
        <family val="2"/>
      </rPr>
      <t>2</t>
    </r>
  </si>
  <si>
    <r>
      <t>Total surface [m</t>
    </r>
    <r>
      <rPr>
        <b/>
        <vertAlign val="super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]</t>
    </r>
  </si>
  <si>
    <r>
      <t>Unitary cost [€/m</t>
    </r>
    <r>
      <rPr>
        <b/>
        <vertAlign val="super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]</t>
    </r>
  </si>
  <si>
    <t xml:space="preserve">HUB - Construction and operational cost </t>
  </si>
  <si>
    <t>Vehicles rental</t>
  </si>
  <si>
    <t>Guard house</t>
  </si>
  <si>
    <t>Roads and Circulations area</t>
  </si>
  <si>
    <t>Expansion Areas</t>
  </si>
  <si>
    <t>Parking for 17 car slots
5 trucks slots
8 moped slots</t>
  </si>
  <si>
    <t>Office control</t>
  </si>
  <si>
    <t>Construction, technological and utilities mainentance cost per year</t>
  </si>
  <si>
    <t>Utilities and operationally energy cost per year (electricity, water, air compressed, cooling, lighting, steam, etc.)</t>
  </si>
  <si>
    <t>Expansion areas</t>
  </si>
  <si>
    <t>Portaria</t>
  </si>
  <si>
    <t>Áreas Técnicas</t>
  </si>
  <si>
    <t>Arruamentos e áreas de manobra</t>
  </si>
  <si>
    <t>Áreas de Frio</t>
  </si>
  <si>
    <t>Armazenagem</t>
  </si>
  <si>
    <t>Instalações Técnicas</t>
  </si>
  <si>
    <t xml:space="preserve">Compartimentos de carga </t>
  </si>
  <si>
    <t>Área de embalamento</t>
  </si>
  <si>
    <t xml:space="preserve">Sementes e fertilizantes </t>
  </si>
  <si>
    <t xml:space="preserve">Oficina e manutenção </t>
  </si>
  <si>
    <t>Áreas para Aluguer</t>
  </si>
  <si>
    <t xml:space="preserve">Área de Controlo de qualidade </t>
  </si>
  <si>
    <t xml:space="preserve">Cantina </t>
  </si>
  <si>
    <t>Arruamentos e Áreas de Circulação</t>
  </si>
  <si>
    <t xml:space="preserve"> Unidade de energias renováveis</t>
  </si>
  <si>
    <t>Administração, pesquisa e Serviços</t>
  </si>
  <si>
    <t>Futura expansão</t>
  </si>
  <si>
    <t xml:space="preserve"> Processamento</t>
  </si>
  <si>
    <t>Unidade de energias renováveis</t>
  </si>
  <si>
    <t>Administração, pesquisa e serviços</t>
  </si>
  <si>
    <t>Áreas Técnicas e tratamento de resíduos</t>
  </si>
  <si>
    <t>BLOCOS FUNCIONAIS</t>
  </si>
  <si>
    <t xml:space="preserve"> / </t>
  </si>
  <si>
    <t>ÁREA TOTAL</t>
  </si>
  <si>
    <t>Área costruída</t>
  </si>
  <si>
    <t>Espaço livre</t>
  </si>
  <si>
    <t>≈ 1.300</t>
  </si>
  <si>
    <t>≈ 5.700</t>
  </si>
  <si>
    <r>
      <t>1</t>
    </r>
    <r>
      <rPr>
        <b/>
        <vertAlign val="superscript"/>
        <sz val="11"/>
        <color theme="1"/>
        <rFont val="Arial Narrow"/>
        <family val="2"/>
      </rPr>
      <t>a</t>
    </r>
    <r>
      <rPr>
        <b/>
        <sz val="11"/>
        <color theme="1"/>
        <rFont val="Arial Narrow"/>
        <family val="2"/>
      </rPr>
      <t xml:space="preserve"> Fase             [m</t>
    </r>
    <r>
      <rPr>
        <b/>
        <vertAlign val="super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]</t>
    </r>
  </si>
  <si>
    <r>
      <t>Expansão [m</t>
    </r>
    <r>
      <rPr>
        <b/>
        <vertAlign val="super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]</t>
    </r>
    <r>
      <rPr>
        <sz val="11"/>
        <color theme="1"/>
        <rFont val="Arial Narrow"/>
        <family val="2"/>
      </rPr>
      <t xml:space="preserve">    14</t>
    </r>
  </si>
  <si>
    <t>FUNCTIONAL BLOCKS</t>
  </si>
  <si>
    <r>
      <t>1st phase             [m</t>
    </r>
    <r>
      <rPr>
        <b/>
        <vertAlign val="super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]</t>
    </r>
  </si>
  <si>
    <r>
      <t>Expansion [m</t>
    </r>
    <r>
      <rPr>
        <b/>
        <vertAlign val="super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]</t>
    </r>
    <r>
      <rPr>
        <sz val="11"/>
        <color theme="1"/>
        <rFont val="Arial Narrow"/>
        <family val="2"/>
      </rPr>
      <t xml:space="preserve">    14</t>
    </r>
  </si>
  <si>
    <t>Admininstration, research, facilities</t>
  </si>
  <si>
    <t>Services</t>
  </si>
  <si>
    <t>Tecnological systems and waste treatment</t>
  </si>
  <si>
    <t>Renewable sources</t>
  </si>
  <si>
    <t>Built up area</t>
  </si>
  <si>
    <t>Green areas</t>
  </si>
  <si>
    <t>Streets and manouvering areas</t>
  </si>
  <si>
    <t>Free space</t>
  </si>
  <si>
    <t>TOTAL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</si>
</sst>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Arial Narrow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rgb="FFFF0000"/>
      <name val="Arial Narrow"/>
      <family val="2"/>
    </font>
    <font>
      <b/>
      <sz val="11"/>
      <color theme="1"/>
      <name val="Arial Narrow"/>
      <family val="2"/>
    </font>
    <font>
      <b/>
      <vertAlign val="superscript"/>
      <sz val="11"/>
      <color theme="1"/>
      <name val="Arial Narrow"/>
      <family val="2"/>
    </font>
    <font>
      <sz val="8"/>
      <name val="Arial Narrow"/>
      <family val="2"/>
    </font>
    <font>
      <u/>
      <sz val="11"/>
      <color theme="1"/>
      <name val="Arial Narrow"/>
      <family val="2"/>
    </font>
    <font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44" fontId="0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4" fontId="3" fillId="0" borderId="2" xfId="1" applyFont="1" applyFill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/>
    </xf>
    <xf numFmtId="9" fontId="6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44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7" fillId="0" borderId="0" xfId="0" applyFont="1"/>
    <xf numFmtId="9" fontId="8" fillId="0" borderId="0" xfId="2" applyFont="1"/>
    <xf numFmtId="3" fontId="7" fillId="0" borderId="0" xfId="0" applyNumberFormat="1" applyFont="1"/>
    <xf numFmtId="0" fontId="8" fillId="0" borderId="0" xfId="0" applyFont="1"/>
    <xf numFmtId="3" fontId="8" fillId="0" borderId="0" xfId="0" applyNumberFormat="1" applyFont="1"/>
    <xf numFmtId="3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3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0" fontId="15" fillId="0" borderId="0" xfId="0" applyFont="1"/>
    <xf numFmtId="0" fontId="11" fillId="0" borderId="1" xfId="0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distributed" wrapText="1"/>
    </xf>
    <xf numFmtId="0" fontId="2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FBD5D6"/>
      <color rgb="FF58BA48"/>
      <color rgb="FF636466"/>
      <color rgb="FF7AAFDF"/>
      <color rgb="FF0000FF"/>
      <color rgb="FF1367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9</xdr:row>
      <xdr:rowOff>0</xdr:rowOff>
    </xdr:from>
    <xdr:to>
      <xdr:col>1</xdr:col>
      <xdr:colOff>851038</xdr:colOff>
      <xdr:row>10</xdr:row>
      <xdr:rowOff>16565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0051BA7-F740-4D5A-A207-EB75CB3D06E4}"/>
            </a:ext>
          </a:extLst>
        </xdr:cNvPr>
        <xdr:cNvSpPr/>
      </xdr:nvSpPr>
      <xdr:spPr>
        <a:xfrm>
          <a:off x="1209675" y="1933575"/>
          <a:ext cx="422413" cy="207065"/>
        </a:xfrm>
        <a:prstGeom prst="rect">
          <a:avLst/>
        </a:prstGeom>
        <a:solidFill>
          <a:srgbClr val="136734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409575</xdr:colOff>
      <xdr:row>13</xdr:row>
      <xdr:rowOff>95250</xdr:rowOff>
    </xdr:from>
    <xdr:to>
      <xdr:col>1</xdr:col>
      <xdr:colOff>831988</xdr:colOff>
      <xdr:row>14</xdr:row>
      <xdr:rowOff>111815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70E78037-9550-47D4-9ABE-5C4E6C2BE327}"/>
            </a:ext>
          </a:extLst>
        </xdr:cNvPr>
        <xdr:cNvSpPr/>
      </xdr:nvSpPr>
      <xdr:spPr>
        <a:xfrm>
          <a:off x="1190625" y="2790825"/>
          <a:ext cx="422413" cy="207065"/>
        </a:xfrm>
        <a:prstGeom prst="rect">
          <a:avLst/>
        </a:prstGeom>
        <a:solidFill>
          <a:srgbClr val="E97132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790575</xdr:colOff>
      <xdr:row>16</xdr:row>
      <xdr:rowOff>9525</xdr:rowOff>
    </xdr:from>
    <xdr:to>
      <xdr:col>1</xdr:col>
      <xdr:colOff>1193938</xdr:colOff>
      <xdr:row>17</xdr:row>
      <xdr:rowOff>26090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49D70CC-9AA1-46C3-9C3B-9274B63CF09F}"/>
            </a:ext>
          </a:extLst>
        </xdr:cNvPr>
        <xdr:cNvSpPr/>
      </xdr:nvSpPr>
      <xdr:spPr>
        <a:xfrm>
          <a:off x="1571625" y="3276600"/>
          <a:ext cx="403363" cy="207065"/>
        </a:xfrm>
        <a:prstGeom prst="rect">
          <a:avLst/>
        </a:prstGeom>
        <a:solidFill>
          <a:srgbClr val="80350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400050</xdr:colOff>
      <xdr:row>22</xdr:row>
      <xdr:rowOff>9525</xdr:rowOff>
    </xdr:from>
    <xdr:to>
      <xdr:col>1</xdr:col>
      <xdr:colOff>822463</xdr:colOff>
      <xdr:row>23</xdr:row>
      <xdr:rowOff>38100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A450C447-3607-4E05-AAA4-937CB9271EF6}"/>
            </a:ext>
          </a:extLst>
        </xdr:cNvPr>
        <xdr:cNvSpPr/>
      </xdr:nvSpPr>
      <xdr:spPr>
        <a:xfrm>
          <a:off x="1181100" y="4419600"/>
          <a:ext cx="422413" cy="219075"/>
        </a:xfrm>
        <a:prstGeom prst="rect">
          <a:avLst/>
        </a:prstGeom>
        <a:solidFill>
          <a:srgbClr val="D19CC7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8</xdr:row>
      <xdr:rowOff>209550</xdr:rowOff>
    </xdr:from>
    <xdr:to>
      <xdr:col>1</xdr:col>
      <xdr:colOff>841513</xdr:colOff>
      <xdr:row>9</xdr:row>
      <xdr:rowOff>188015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49AF7E3-9638-4760-9051-9AF8E752D246}"/>
            </a:ext>
          </a:extLst>
        </xdr:cNvPr>
        <xdr:cNvSpPr/>
      </xdr:nvSpPr>
      <xdr:spPr>
        <a:xfrm>
          <a:off x="1200150" y="2171700"/>
          <a:ext cx="422413" cy="207065"/>
        </a:xfrm>
        <a:prstGeom prst="rect">
          <a:avLst/>
        </a:prstGeom>
        <a:solidFill>
          <a:srgbClr val="136734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400050</xdr:colOff>
      <xdr:row>13</xdr:row>
      <xdr:rowOff>104775</xdr:rowOff>
    </xdr:from>
    <xdr:to>
      <xdr:col>1</xdr:col>
      <xdr:colOff>822463</xdr:colOff>
      <xdr:row>14</xdr:row>
      <xdr:rowOff>83240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694AE337-1DFD-46E2-9807-1C58E1A5E0B2}"/>
            </a:ext>
          </a:extLst>
        </xdr:cNvPr>
        <xdr:cNvSpPr/>
      </xdr:nvSpPr>
      <xdr:spPr>
        <a:xfrm>
          <a:off x="1181100" y="3209925"/>
          <a:ext cx="422413" cy="207065"/>
        </a:xfrm>
        <a:prstGeom prst="rect">
          <a:avLst/>
        </a:prstGeom>
        <a:solidFill>
          <a:srgbClr val="E97132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771525</xdr:colOff>
      <xdr:row>16</xdr:row>
      <xdr:rowOff>19050</xdr:rowOff>
    </xdr:from>
    <xdr:to>
      <xdr:col>1</xdr:col>
      <xdr:colOff>1193938</xdr:colOff>
      <xdr:row>16</xdr:row>
      <xdr:rowOff>226115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44FBE8C1-DE4A-45D0-BF56-F66258D48190}"/>
            </a:ext>
          </a:extLst>
        </xdr:cNvPr>
        <xdr:cNvSpPr/>
      </xdr:nvSpPr>
      <xdr:spPr>
        <a:xfrm>
          <a:off x="1552575" y="3810000"/>
          <a:ext cx="422413" cy="207065"/>
        </a:xfrm>
        <a:prstGeom prst="rect">
          <a:avLst/>
        </a:prstGeom>
        <a:solidFill>
          <a:srgbClr val="80350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409575</xdr:colOff>
      <xdr:row>21</xdr:row>
      <xdr:rowOff>180975</xdr:rowOff>
    </xdr:from>
    <xdr:to>
      <xdr:col>1</xdr:col>
      <xdr:colOff>831988</xdr:colOff>
      <xdr:row>22</xdr:row>
      <xdr:rowOff>171450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B27D4BCE-763C-4C5B-A29B-11E1A8F5B115}"/>
            </a:ext>
          </a:extLst>
        </xdr:cNvPr>
        <xdr:cNvSpPr/>
      </xdr:nvSpPr>
      <xdr:spPr>
        <a:xfrm>
          <a:off x="1190625" y="5114925"/>
          <a:ext cx="422413" cy="219075"/>
        </a:xfrm>
        <a:prstGeom prst="rect">
          <a:avLst/>
        </a:prstGeom>
        <a:solidFill>
          <a:srgbClr val="D19CC7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</xdr:row>
      <xdr:rowOff>0</xdr:rowOff>
    </xdr:from>
    <xdr:to>
      <xdr:col>2</xdr:col>
      <xdr:colOff>1</xdr:colOff>
      <xdr:row>4</xdr:row>
      <xdr:rowOff>6350</xdr:rowOff>
    </xdr:to>
    <xdr:sp macro="" textlink="">
      <xdr:nvSpPr>
        <xdr:cNvPr id="22" name="Rectangle 1">
          <a:extLst>
            <a:ext uri="{FF2B5EF4-FFF2-40B4-BE49-F238E27FC236}">
              <a16:creationId xmlns:a16="http://schemas.microsoft.com/office/drawing/2014/main" id="{F0087450-335E-410A-95B1-52A8E21B0B58}"/>
            </a:ext>
          </a:extLst>
        </xdr:cNvPr>
        <xdr:cNvSpPr/>
      </xdr:nvSpPr>
      <xdr:spPr>
        <a:xfrm>
          <a:off x="609601" y="942975"/>
          <a:ext cx="609600" cy="387350"/>
        </a:xfrm>
        <a:prstGeom prst="rect">
          <a:avLst/>
        </a:prstGeom>
        <a:solidFill>
          <a:srgbClr val="136734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</xdr:colOff>
      <xdr:row>3</xdr:row>
      <xdr:rowOff>0</xdr:rowOff>
    </xdr:from>
    <xdr:to>
      <xdr:col>2</xdr:col>
      <xdr:colOff>1</xdr:colOff>
      <xdr:row>4</xdr:row>
      <xdr:rowOff>6350</xdr:rowOff>
    </xdr:to>
    <xdr:sp macro="" textlink="">
      <xdr:nvSpPr>
        <xdr:cNvPr id="23" name="Rectangle 1">
          <a:extLst>
            <a:ext uri="{FF2B5EF4-FFF2-40B4-BE49-F238E27FC236}">
              <a16:creationId xmlns:a16="http://schemas.microsoft.com/office/drawing/2014/main" id="{47432E79-CA60-43D3-8CCD-4C4E29E25DD6}"/>
            </a:ext>
          </a:extLst>
        </xdr:cNvPr>
        <xdr:cNvSpPr/>
      </xdr:nvSpPr>
      <xdr:spPr>
        <a:xfrm>
          <a:off x="609601" y="942975"/>
          <a:ext cx="609600" cy="387350"/>
        </a:xfrm>
        <a:prstGeom prst="rect">
          <a:avLst/>
        </a:prstGeom>
        <a:solidFill>
          <a:srgbClr val="136734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</xdr:colOff>
      <xdr:row>4</xdr:row>
      <xdr:rowOff>6351</xdr:rowOff>
    </xdr:from>
    <xdr:to>
      <xdr:col>2</xdr:col>
      <xdr:colOff>1</xdr:colOff>
      <xdr:row>5</xdr:row>
      <xdr:rowOff>1</xdr:rowOff>
    </xdr:to>
    <xdr:sp macro="" textlink="">
      <xdr:nvSpPr>
        <xdr:cNvPr id="24" name="Rectangle 3">
          <a:extLst>
            <a:ext uri="{FF2B5EF4-FFF2-40B4-BE49-F238E27FC236}">
              <a16:creationId xmlns:a16="http://schemas.microsoft.com/office/drawing/2014/main" id="{B44F4D04-82D8-42DE-9CDE-85AD2C73038A}"/>
            </a:ext>
          </a:extLst>
        </xdr:cNvPr>
        <xdr:cNvSpPr/>
      </xdr:nvSpPr>
      <xdr:spPr>
        <a:xfrm>
          <a:off x="609601" y="1330326"/>
          <a:ext cx="609600" cy="374650"/>
        </a:xfrm>
        <a:prstGeom prst="rect">
          <a:avLst/>
        </a:prstGeom>
        <a:solidFill>
          <a:srgbClr val="80350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</xdr:colOff>
      <xdr:row>3</xdr:row>
      <xdr:rowOff>0</xdr:rowOff>
    </xdr:from>
    <xdr:to>
      <xdr:col>2</xdr:col>
      <xdr:colOff>1</xdr:colOff>
      <xdr:row>4</xdr:row>
      <xdr:rowOff>6350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526F350-1DD6-40AB-A2CA-F698C3255526}"/>
            </a:ext>
          </a:extLst>
        </xdr:cNvPr>
        <xdr:cNvSpPr/>
      </xdr:nvSpPr>
      <xdr:spPr>
        <a:xfrm>
          <a:off x="609601" y="923925"/>
          <a:ext cx="609600" cy="387350"/>
        </a:xfrm>
        <a:prstGeom prst="rect">
          <a:avLst/>
        </a:prstGeom>
        <a:solidFill>
          <a:srgbClr val="136734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</xdr:row>
      <xdr:rowOff>377825</xdr:rowOff>
    </xdr:from>
    <xdr:to>
      <xdr:col>2</xdr:col>
      <xdr:colOff>6350</xdr:colOff>
      <xdr:row>6</xdr:row>
      <xdr:rowOff>6350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3AEFABB5-C058-420C-B073-078A6487581E}"/>
            </a:ext>
          </a:extLst>
        </xdr:cNvPr>
        <xdr:cNvSpPr/>
      </xdr:nvSpPr>
      <xdr:spPr>
        <a:xfrm>
          <a:off x="609600" y="1682750"/>
          <a:ext cx="615950" cy="390525"/>
        </a:xfrm>
        <a:prstGeom prst="rect">
          <a:avLst/>
        </a:prstGeom>
        <a:solidFill>
          <a:srgbClr val="E97132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</xdr:colOff>
      <xdr:row>4</xdr:row>
      <xdr:rowOff>6351</xdr:rowOff>
    </xdr:from>
    <xdr:to>
      <xdr:col>2</xdr:col>
      <xdr:colOff>1</xdr:colOff>
      <xdr:row>5</xdr:row>
      <xdr:rowOff>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DEAE22D-47BC-49F1-B838-67851E4D781A}"/>
            </a:ext>
          </a:extLst>
        </xdr:cNvPr>
        <xdr:cNvSpPr/>
      </xdr:nvSpPr>
      <xdr:spPr>
        <a:xfrm>
          <a:off x="609601" y="1311276"/>
          <a:ext cx="609600" cy="374650"/>
        </a:xfrm>
        <a:prstGeom prst="rect">
          <a:avLst/>
        </a:prstGeom>
        <a:solidFill>
          <a:srgbClr val="80350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3175</xdr:colOff>
      <xdr:row>7</xdr:row>
      <xdr:rowOff>3175</xdr:rowOff>
    </xdr:from>
    <xdr:to>
      <xdr:col>2</xdr:col>
      <xdr:colOff>0</xdr:colOff>
      <xdr:row>8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7D2F64A6-60D4-43CB-B223-89714B9F1A0F}"/>
            </a:ext>
          </a:extLst>
        </xdr:cNvPr>
        <xdr:cNvSpPr/>
      </xdr:nvSpPr>
      <xdr:spPr>
        <a:xfrm>
          <a:off x="612775" y="2451100"/>
          <a:ext cx="606425" cy="377825"/>
        </a:xfrm>
        <a:prstGeom prst="rect">
          <a:avLst/>
        </a:prstGeom>
        <a:solidFill>
          <a:srgbClr val="D19CC7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</xdr:row>
      <xdr:rowOff>6350</xdr:rowOff>
    </xdr:from>
    <xdr:to>
      <xdr:col>2</xdr:col>
      <xdr:colOff>6350</xdr:colOff>
      <xdr:row>7</xdr:row>
      <xdr:rowOff>3175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5C8D0FC5-83CE-48FE-AA14-5E0B088D3FE7}"/>
            </a:ext>
          </a:extLst>
        </xdr:cNvPr>
        <xdr:cNvSpPr/>
      </xdr:nvSpPr>
      <xdr:spPr>
        <a:xfrm>
          <a:off x="609600" y="2073275"/>
          <a:ext cx="615950" cy="377825"/>
        </a:xfrm>
        <a:prstGeom prst="rect">
          <a:avLst/>
        </a:prstGeom>
        <a:solidFill>
          <a:srgbClr val="0000FF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606425</xdr:colOff>
      <xdr:row>8</xdr:row>
      <xdr:rowOff>377825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E7031432-1D9C-4214-A1E4-91B980DD97BC}"/>
            </a:ext>
          </a:extLst>
        </xdr:cNvPr>
        <xdr:cNvSpPr/>
      </xdr:nvSpPr>
      <xdr:spPr>
        <a:xfrm>
          <a:off x="609600" y="2828925"/>
          <a:ext cx="606425" cy="377825"/>
        </a:xfrm>
        <a:prstGeom prst="rect">
          <a:avLst/>
        </a:prstGeom>
        <a:solidFill>
          <a:srgbClr val="7AAFDF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6350</xdr:colOff>
      <xdr:row>9</xdr:row>
      <xdr:rowOff>0</xdr:rowOff>
    </xdr:from>
    <xdr:to>
      <xdr:col>2</xdr:col>
      <xdr:colOff>3175</xdr:colOff>
      <xdr:row>9</xdr:row>
      <xdr:rowOff>377825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F3BDAEAC-6579-4BEE-9951-6A7A5A017672}"/>
            </a:ext>
          </a:extLst>
        </xdr:cNvPr>
        <xdr:cNvSpPr/>
      </xdr:nvSpPr>
      <xdr:spPr>
        <a:xfrm>
          <a:off x="615950" y="3209925"/>
          <a:ext cx="606425" cy="377825"/>
        </a:xfrm>
        <a:prstGeom prst="rect">
          <a:avLst/>
        </a:prstGeom>
        <a:solidFill>
          <a:srgbClr val="636466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6350</xdr:colOff>
      <xdr:row>11</xdr:row>
      <xdr:rowOff>6350</xdr:rowOff>
    </xdr:from>
    <xdr:to>
      <xdr:col>2</xdr:col>
      <xdr:colOff>3175</xdr:colOff>
      <xdr:row>12</xdr:row>
      <xdr:rowOff>3175</xdr:rowOff>
    </xdr:to>
    <xdr:sp macro="" textlink="">
      <xdr:nvSpPr>
        <xdr:cNvPr id="9" name="Rectangle 9">
          <a:extLst>
            <a:ext uri="{FF2B5EF4-FFF2-40B4-BE49-F238E27FC236}">
              <a16:creationId xmlns:a16="http://schemas.microsoft.com/office/drawing/2014/main" id="{E1A76611-4850-4AF4-ABB2-B42E65959A19}"/>
            </a:ext>
          </a:extLst>
        </xdr:cNvPr>
        <xdr:cNvSpPr/>
      </xdr:nvSpPr>
      <xdr:spPr>
        <a:xfrm>
          <a:off x="615950" y="3911600"/>
          <a:ext cx="606425" cy="377825"/>
        </a:xfrm>
        <a:prstGeom prst="rect">
          <a:avLst/>
        </a:prstGeom>
        <a:solidFill>
          <a:srgbClr val="58BA48">
            <a:alpha val="20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606425</xdr:colOff>
      <xdr:row>12</xdr:row>
      <xdr:rowOff>377825</xdr:rowOff>
    </xdr:to>
    <xdr:sp macro="" textlink="">
      <xdr:nvSpPr>
        <xdr:cNvPr id="10" name="Rectangle 10">
          <a:extLst>
            <a:ext uri="{FF2B5EF4-FFF2-40B4-BE49-F238E27FC236}">
              <a16:creationId xmlns:a16="http://schemas.microsoft.com/office/drawing/2014/main" id="{4980E4FA-D711-476F-AA9C-9B3B56BF6F11}"/>
            </a:ext>
          </a:extLst>
        </xdr:cNvPr>
        <xdr:cNvSpPr/>
      </xdr:nvSpPr>
      <xdr:spPr>
        <a:xfrm>
          <a:off x="609600" y="4286250"/>
          <a:ext cx="606425" cy="377825"/>
        </a:xfrm>
        <a:prstGeom prst="rect">
          <a:avLst/>
        </a:prstGeom>
        <a:solidFill>
          <a:srgbClr val="FBD5D6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177800</xdr:colOff>
      <xdr:row>3</xdr:row>
      <xdr:rowOff>63500</xdr:rowOff>
    </xdr:from>
    <xdr:to>
      <xdr:col>1</xdr:col>
      <xdr:colOff>438150</xdr:colOff>
      <xdr:row>3</xdr:row>
      <xdr:rowOff>323850</xdr:rowOff>
    </xdr:to>
    <xdr:sp macro="" textlink="">
      <xdr:nvSpPr>
        <xdr:cNvPr id="11" name="Oval 12">
          <a:extLst>
            <a:ext uri="{FF2B5EF4-FFF2-40B4-BE49-F238E27FC236}">
              <a16:creationId xmlns:a16="http://schemas.microsoft.com/office/drawing/2014/main" id="{9FBF007A-6972-4736-ABCB-CE6820B1D8C5}"/>
            </a:ext>
          </a:extLst>
        </xdr:cNvPr>
        <xdr:cNvSpPr/>
      </xdr:nvSpPr>
      <xdr:spPr>
        <a:xfrm>
          <a:off x="787400" y="9874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1</xdr:col>
      <xdr:colOff>177801</xdr:colOff>
      <xdr:row>4</xdr:row>
      <xdr:rowOff>57151</xdr:rowOff>
    </xdr:from>
    <xdr:to>
      <xdr:col>1</xdr:col>
      <xdr:colOff>438151</xdr:colOff>
      <xdr:row>4</xdr:row>
      <xdr:rowOff>317501</xdr:rowOff>
    </xdr:to>
    <xdr:sp macro="" textlink="">
      <xdr:nvSpPr>
        <xdr:cNvPr id="12" name="Oval 13">
          <a:extLst>
            <a:ext uri="{FF2B5EF4-FFF2-40B4-BE49-F238E27FC236}">
              <a16:creationId xmlns:a16="http://schemas.microsoft.com/office/drawing/2014/main" id="{D9803457-AF56-4BB3-86CE-552F9E0C70E0}"/>
            </a:ext>
          </a:extLst>
        </xdr:cNvPr>
        <xdr:cNvSpPr/>
      </xdr:nvSpPr>
      <xdr:spPr>
        <a:xfrm>
          <a:off x="787401" y="1362076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xdr:txBody>
    </xdr:sp>
    <xdr:clientData/>
  </xdr:twoCellAnchor>
  <xdr:twoCellAnchor>
    <xdr:from>
      <xdr:col>1</xdr:col>
      <xdr:colOff>177800</xdr:colOff>
      <xdr:row>5</xdr:row>
      <xdr:rowOff>57150</xdr:rowOff>
    </xdr:from>
    <xdr:to>
      <xdr:col>1</xdr:col>
      <xdr:colOff>438150</xdr:colOff>
      <xdr:row>5</xdr:row>
      <xdr:rowOff>317500</xdr:rowOff>
    </xdr:to>
    <xdr:sp macro="" textlink="">
      <xdr:nvSpPr>
        <xdr:cNvPr id="13" name="Oval 14">
          <a:extLst>
            <a:ext uri="{FF2B5EF4-FFF2-40B4-BE49-F238E27FC236}">
              <a16:creationId xmlns:a16="http://schemas.microsoft.com/office/drawing/2014/main" id="{2AC5BB0E-EBBE-422C-AA20-378C9B2B2866}"/>
            </a:ext>
          </a:extLst>
        </xdr:cNvPr>
        <xdr:cNvSpPr/>
      </xdr:nvSpPr>
      <xdr:spPr>
        <a:xfrm>
          <a:off x="787400" y="174307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</xdr:txBody>
    </xdr:sp>
    <xdr:clientData/>
  </xdr:twoCellAnchor>
  <xdr:twoCellAnchor>
    <xdr:from>
      <xdr:col>1</xdr:col>
      <xdr:colOff>177800</xdr:colOff>
      <xdr:row>6</xdr:row>
      <xdr:rowOff>50800</xdr:rowOff>
    </xdr:from>
    <xdr:to>
      <xdr:col>1</xdr:col>
      <xdr:colOff>438150</xdr:colOff>
      <xdr:row>6</xdr:row>
      <xdr:rowOff>311150</xdr:rowOff>
    </xdr:to>
    <xdr:sp macro="" textlink="">
      <xdr:nvSpPr>
        <xdr:cNvPr id="14" name="Oval 15">
          <a:extLst>
            <a:ext uri="{FF2B5EF4-FFF2-40B4-BE49-F238E27FC236}">
              <a16:creationId xmlns:a16="http://schemas.microsoft.com/office/drawing/2014/main" id="{0958607A-D37C-4F6F-B928-243668D00806}"/>
            </a:ext>
          </a:extLst>
        </xdr:cNvPr>
        <xdr:cNvSpPr/>
      </xdr:nvSpPr>
      <xdr:spPr>
        <a:xfrm>
          <a:off x="787400" y="21177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</xdr:txBody>
    </xdr:sp>
    <xdr:clientData/>
  </xdr:twoCellAnchor>
  <xdr:twoCellAnchor>
    <xdr:from>
      <xdr:col>1</xdr:col>
      <xdr:colOff>174625</xdr:colOff>
      <xdr:row>7</xdr:row>
      <xdr:rowOff>60325</xdr:rowOff>
    </xdr:from>
    <xdr:to>
      <xdr:col>1</xdr:col>
      <xdr:colOff>434975</xdr:colOff>
      <xdr:row>7</xdr:row>
      <xdr:rowOff>320675</xdr:rowOff>
    </xdr:to>
    <xdr:sp macro="" textlink="">
      <xdr:nvSpPr>
        <xdr:cNvPr id="15" name="Oval 16">
          <a:extLst>
            <a:ext uri="{FF2B5EF4-FFF2-40B4-BE49-F238E27FC236}">
              <a16:creationId xmlns:a16="http://schemas.microsoft.com/office/drawing/2014/main" id="{8990330A-0220-4C80-B850-5923A560EC88}"/>
            </a:ext>
          </a:extLst>
        </xdr:cNvPr>
        <xdr:cNvSpPr/>
      </xdr:nvSpPr>
      <xdr:spPr>
        <a:xfrm>
          <a:off x="784225" y="25082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</xdr:txBody>
    </xdr:sp>
    <xdr:clientData/>
  </xdr:twoCellAnchor>
  <xdr:twoCellAnchor>
    <xdr:from>
      <xdr:col>1</xdr:col>
      <xdr:colOff>184150</xdr:colOff>
      <xdr:row>8</xdr:row>
      <xdr:rowOff>63500</xdr:rowOff>
    </xdr:from>
    <xdr:to>
      <xdr:col>1</xdr:col>
      <xdr:colOff>444500</xdr:colOff>
      <xdr:row>8</xdr:row>
      <xdr:rowOff>323850</xdr:rowOff>
    </xdr:to>
    <xdr:sp macro="" textlink="">
      <xdr:nvSpPr>
        <xdr:cNvPr id="16" name="Oval 17">
          <a:extLst>
            <a:ext uri="{FF2B5EF4-FFF2-40B4-BE49-F238E27FC236}">
              <a16:creationId xmlns:a16="http://schemas.microsoft.com/office/drawing/2014/main" id="{492D1E28-0DDB-4CF0-A19F-01B3B381143A}"/>
            </a:ext>
          </a:extLst>
        </xdr:cNvPr>
        <xdr:cNvSpPr/>
      </xdr:nvSpPr>
      <xdr:spPr>
        <a:xfrm>
          <a:off x="793750" y="28924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</xdr:txBody>
    </xdr:sp>
    <xdr:clientData/>
  </xdr:twoCellAnchor>
  <xdr:twoCellAnchor>
    <xdr:from>
      <xdr:col>1</xdr:col>
      <xdr:colOff>184150</xdr:colOff>
      <xdr:row>9</xdr:row>
      <xdr:rowOff>57150</xdr:rowOff>
    </xdr:from>
    <xdr:to>
      <xdr:col>1</xdr:col>
      <xdr:colOff>444500</xdr:colOff>
      <xdr:row>9</xdr:row>
      <xdr:rowOff>317500</xdr:rowOff>
    </xdr:to>
    <xdr:sp macro="" textlink="">
      <xdr:nvSpPr>
        <xdr:cNvPr id="17" name="Oval 18">
          <a:extLst>
            <a:ext uri="{FF2B5EF4-FFF2-40B4-BE49-F238E27FC236}">
              <a16:creationId xmlns:a16="http://schemas.microsoft.com/office/drawing/2014/main" id="{48A7F491-19D5-4790-843F-8ADF1EB359CB}"/>
            </a:ext>
          </a:extLst>
        </xdr:cNvPr>
        <xdr:cNvSpPr/>
      </xdr:nvSpPr>
      <xdr:spPr>
        <a:xfrm>
          <a:off x="793750" y="326707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</xdr:txBody>
    </xdr:sp>
    <xdr:clientData/>
  </xdr:twoCellAnchor>
  <xdr:twoCellAnchor>
    <xdr:from>
      <xdr:col>1</xdr:col>
      <xdr:colOff>190500</xdr:colOff>
      <xdr:row>11</xdr:row>
      <xdr:rowOff>76200</xdr:rowOff>
    </xdr:from>
    <xdr:to>
      <xdr:col>1</xdr:col>
      <xdr:colOff>450850</xdr:colOff>
      <xdr:row>11</xdr:row>
      <xdr:rowOff>336550</xdr:rowOff>
    </xdr:to>
    <xdr:sp macro="" textlink="">
      <xdr:nvSpPr>
        <xdr:cNvPr id="18" name="Oval 19">
          <a:extLst>
            <a:ext uri="{FF2B5EF4-FFF2-40B4-BE49-F238E27FC236}">
              <a16:creationId xmlns:a16="http://schemas.microsoft.com/office/drawing/2014/main" id="{FC9F9354-ABB9-49E2-9A2A-83F5541573B2}"/>
            </a:ext>
          </a:extLst>
        </xdr:cNvPr>
        <xdr:cNvSpPr/>
      </xdr:nvSpPr>
      <xdr:spPr>
        <a:xfrm>
          <a:off x="800100" y="39814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</xdr:txBody>
    </xdr:sp>
    <xdr:clientData/>
  </xdr:twoCellAnchor>
  <xdr:twoCellAnchor>
    <xdr:from>
      <xdr:col>1</xdr:col>
      <xdr:colOff>190500</xdr:colOff>
      <xdr:row>12</xdr:row>
      <xdr:rowOff>69850</xdr:rowOff>
    </xdr:from>
    <xdr:to>
      <xdr:col>1</xdr:col>
      <xdr:colOff>450850</xdr:colOff>
      <xdr:row>12</xdr:row>
      <xdr:rowOff>330200</xdr:rowOff>
    </xdr:to>
    <xdr:sp macro="" textlink="">
      <xdr:nvSpPr>
        <xdr:cNvPr id="19" name="Oval 20">
          <a:extLst>
            <a:ext uri="{FF2B5EF4-FFF2-40B4-BE49-F238E27FC236}">
              <a16:creationId xmlns:a16="http://schemas.microsoft.com/office/drawing/2014/main" id="{70974ACD-14F9-43D2-AC8D-DABEF4B6C091}"/>
            </a:ext>
          </a:extLst>
        </xdr:cNvPr>
        <xdr:cNvSpPr/>
      </xdr:nvSpPr>
      <xdr:spPr>
        <a:xfrm>
          <a:off x="800100" y="435610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</xdr:txBody>
    </xdr:sp>
    <xdr:clientData/>
  </xdr:twoCellAnchor>
  <xdr:twoCellAnchor>
    <xdr:from>
      <xdr:col>1</xdr:col>
      <xdr:colOff>184150</xdr:colOff>
      <xdr:row>13</xdr:row>
      <xdr:rowOff>69850</xdr:rowOff>
    </xdr:from>
    <xdr:to>
      <xdr:col>1</xdr:col>
      <xdr:colOff>444500</xdr:colOff>
      <xdr:row>13</xdr:row>
      <xdr:rowOff>330200</xdr:rowOff>
    </xdr:to>
    <xdr:sp macro="" textlink="">
      <xdr:nvSpPr>
        <xdr:cNvPr id="20" name="Oval 22">
          <a:extLst>
            <a:ext uri="{FF2B5EF4-FFF2-40B4-BE49-F238E27FC236}">
              <a16:creationId xmlns:a16="http://schemas.microsoft.com/office/drawing/2014/main" id="{EE95B6E5-F7BA-442F-A8DF-4F5938C4B9E8}"/>
            </a:ext>
          </a:extLst>
        </xdr:cNvPr>
        <xdr:cNvSpPr/>
      </xdr:nvSpPr>
      <xdr:spPr>
        <a:xfrm>
          <a:off x="793750" y="4737100"/>
          <a:ext cx="260350" cy="260350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393700</xdr:colOff>
      <xdr:row>2</xdr:row>
      <xdr:rowOff>209550</xdr:rowOff>
    </xdr:from>
    <xdr:to>
      <xdr:col>4</xdr:col>
      <xdr:colOff>654050</xdr:colOff>
      <xdr:row>2</xdr:row>
      <xdr:rowOff>476250</xdr:rowOff>
    </xdr:to>
    <xdr:sp macro="" textlink="">
      <xdr:nvSpPr>
        <xdr:cNvPr id="21" name="Oval 23">
          <a:extLst>
            <a:ext uri="{FF2B5EF4-FFF2-40B4-BE49-F238E27FC236}">
              <a16:creationId xmlns:a16="http://schemas.microsoft.com/office/drawing/2014/main" id="{BB3C59E7-20E8-4364-96FF-66E43409822C}"/>
            </a:ext>
          </a:extLst>
        </xdr:cNvPr>
        <xdr:cNvSpPr/>
      </xdr:nvSpPr>
      <xdr:spPr>
        <a:xfrm>
          <a:off x="4927600" y="628650"/>
          <a:ext cx="260350" cy="266700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</xdr:row>
      <xdr:rowOff>0</xdr:rowOff>
    </xdr:from>
    <xdr:to>
      <xdr:col>2</xdr:col>
      <xdr:colOff>1</xdr:colOff>
      <xdr:row>4</xdr:row>
      <xdr:rowOff>6350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526E95A-DF6D-4FCE-B913-43EB1E2CC9B6}"/>
            </a:ext>
          </a:extLst>
        </xdr:cNvPr>
        <xdr:cNvSpPr/>
      </xdr:nvSpPr>
      <xdr:spPr>
        <a:xfrm>
          <a:off x="609601" y="666750"/>
          <a:ext cx="609600" cy="387350"/>
        </a:xfrm>
        <a:prstGeom prst="rect">
          <a:avLst/>
        </a:prstGeom>
        <a:solidFill>
          <a:srgbClr val="136734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</xdr:row>
      <xdr:rowOff>377825</xdr:rowOff>
    </xdr:from>
    <xdr:to>
      <xdr:col>2</xdr:col>
      <xdr:colOff>6350</xdr:colOff>
      <xdr:row>6</xdr:row>
      <xdr:rowOff>6350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BD09BCC4-2B9F-43E9-9E19-D1F9B8004E9E}"/>
            </a:ext>
          </a:extLst>
        </xdr:cNvPr>
        <xdr:cNvSpPr/>
      </xdr:nvSpPr>
      <xdr:spPr>
        <a:xfrm>
          <a:off x="609600" y="1425575"/>
          <a:ext cx="615950" cy="390525"/>
        </a:xfrm>
        <a:prstGeom prst="rect">
          <a:avLst/>
        </a:prstGeom>
        <a:solidFill>
          <a:srgbClr val="E97132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</xdr:colOff>
      <xdr:row>4</xdr:row>
      <xdr:rowOff>6351</xdr:rowOff>
    </xdr:from>
    <xdr:to>
      <xdr:col>2</xdr:col>
      <xdr:colOff>1</xdr:colOff>
      <xdr:row>5</xdr:row>
      <xdr:rowOff>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3C92DFDA-E041-4FB8-8FE5-D1F59ABD2A80}"/>
            </a:ext>
          </a:extLst>
        </xdr:cNvPr>
        <xdr:cNvSpPr/>
      </xdr:nvSpPr>
      <xdr:spPr>
        <a:xfrm>
          <a:off x="609601" y="1054101"/>
          <a:ext cx="609600" cy="374650"/>
        </a:xfrm>
        <a:prstGeom prst="rect">
          <a:avLst/>
        </a:prstGeom>
        <a:solidFill>
          <a:srgbClr val="80350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3175</xdr:colOff>
      <xdr:row>7</xdr:row>
      <xdr:rowOff>3175</xdr:rowOff>
    </xdr:from>
    <xdr:to>
      <xdr:col>2</xdr:col>
      <xdr:colOff>0</xdr:colOff>
      <xdr:row>8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EB2897B2-0DBA-4088-8BB1-272E1D22F4C8}"/>
            </a:ext>
          </a:extLst>
        </xdr:cNvPr>
        <xdr:cNvSpPr/>
      </xdr:nvSpPr>
      <xdr:spPr>
        <a:xfrm>
          <a:off x="612775" y="2193925"/>
          <a:ext cx="606425" cy="377825"/>
        </a:xfrm>
        <a:prstGeom prst="rect">
          <a:avLst/>
        </a:prstGeom>
        <a:solidFill>
          <a:srgbClr val="D19CC7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</xdr:row>
      <xdr:rowOff>6350</xdr:rowOff>
    </xdr:from>
    <xdr:to>
      <xdr:col>2</xdr:col>
      <xdr:colOff>6350</xdr:colOff>
      <xdr:row>7</xdr:row>
      <xdr:rowOff>3175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8CA3A556-D73F-4FFA-8C7D-0E5A4F704ABB}"/>
            </a:ext>
          </a:extLst>
        </xdr:cNvPr>
        <xdr:cNvSpPr/>
      </xdr:nvSpPr>
      <xdr:spPr>
        <a:xfrm>
          <a:off x="609600" y="1816100"/>
          <a:ext cx="615950" cy="377825"/>
        </a:xfrm>
        <a:prstGeom prst="rect">
          <a:avLst/>
        </a:prstGeom>
        <a:solidFill>
          <a:srgbClr val="0000FF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606425</xdr:colOff>
      <xdr:row>8</xdr:row>
      <xdr:rowOff>377825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26B517E1-DDF3-4EF5-86F0-0A55BBFCCA04}"/>
            </a:ext>
          </a:extLst>
        </xdr:cNvPr>
        <xdr:cNvSpPr/>
      </xdr:nvSpPr>
      <xdr:spPr>
        <a:xfrm>
          <a:off x="609600" y="2571750"/>
          <a:ext cx="606425" cy="377825"/>
        </a:xfrm>
        <a:prstGeom prst="rect">
          <a:avLst/>
        </a:prstGeom>
        <a:solidFill>
          <a:srgbClr val="7AAFDF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6350</xdr:colOff>
      <xdr:row>9</xdr:row>
      <xdr:rowOff>0</xdr:rowOff>
    </xdr:from>
    <xdr:to>
      <xdr:col>2</xdr:col>
      <xdr:colOff>3175</xdr:colOff>
      <xdr:row>9</xdr:row>
      <xdr:rowOff>377825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5BBC55DE-FAA3-4721-BF16-2D70B81D7EB7}"/>
            </a:ext>
          </a:extLst>
        </xdr:cNvPr>
        <xdr:cNvSpPr/>
      </xdr:nvSpPr>
      <xdr:spPr>
        <a:xfrm>
          <a:off x="615950" y="2952750"/>
          <a:ext cx="606425" cy="377825"/>
        </a:xfrm>
        <a:prstGeom prst="rect">
          <a:avLst/>
        </a:prstGeom>
        <a:solidFill>
          <a:srgbClr val="636466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6350</xdr:colOff>
      <xdr:row>11</xdr:row>
      <xdr:rowOff>6350</xdr:rowOff>
    </xdr:from>
    <xdr:to>
      <xdr:col>2</xdr:col>
      <xdr:colOff>3175</xdr:colOff>
      <xdr:row>12</xdr:row>
      <xdr:rowOff>3175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C4714015-F317-4BEB-BD41-F37033850559}"/>
            </a:ext>
          </a:extLst>
        </xdr:cNvPr>
        <xdr:cNvSpPr/>
      </xdr:nvSpPr>
      <xdr:spPr>
        <a:xfrm>
          <a:off x="615950" y="3721100"/>
          <a:ext cx="606425" cy="377825"/>
        </a:xfrm>
        <a:prstGeom prst="rect">
          <a:avLst/>
        </a:prstGeom>
        <a:solidFill>
          <a:srgbClr val="58BA48">
            <a:alpha val="20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606425</xdr:colOff>
      <xdr:row>12</xdr:row>
      <xdr:rowOff>377825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E0E220FB-8AE3-44A5-8783-CE1BC5FF65E9}"/>
            </a:ext>
          </a:extLst>
        </xdr:cNvPr>
        <xdr:cNvSpPr/>
      </xdr:nvSpPr>
      <xdr:spPr>
        <a:xfrm>
          <a:off x="609600" y="4095750"/>
          <a:ext cx="606425" cy="377825"/>
        </a:xfrm>
        <a:prstGeom prst="rect">
          <a:avLst/>
        </a:prstGeom>
        <a:solidFill>
          <a:srgbClr val="FBD5D6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177800</xdr:colOff>
      <xdr:row>3</xdr:row>
      <xdr:rowOff>63500</xdr:rowOff>
    </xdr:from>
    <xdr:to>
      <xdr:col>1</xdr:col>
      <xdr:colOff>438150</xdr:colOff>
      <xdr:row>3</xdr:row>
      <xdr:rowOff>323850</xdr:rowOff>
    </xdr:to>
    <xdr:sp macro="" textlink="">
      <xdr:nvSpPr>
        <xdr:cNvPr id="13" name="Oval 12">
          <a:extLst>
            <a:ext uri="{FF2B5EF4-FFF2-40B4-BE49-F238E27FC236}">
              <a16:creationId xmlns:a16="http://schemas.microsoft.com/office/drawing/2014/main" id="{1A7982F8-03F8-0600-A5A7-CF68A159F895}"/>
            </a:ext>
          </a:extLst>
        </xdr:cNvPr>
        <xdr:cNvSpPr/>
      </xdr:nvSpPr>
      <xdr:spPr>
        <a:xfrm>
          <a:off x="787400" y="7302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1</xdr:col>
      <xdr:colOff>177801</xdr:colOff>
      <xdr:row>4</xdr:row>
      <xdr:rowOff>57151</xdr:rowOff>
    </xdr:from>
    <xdr:to>
      <xdr:col>1</xdr:col>
      <xdr:colOff>438151</xdr:colOff>
      <xdr:row>4</xdr:row>
      <xdr:rowOff>317501</xdr:rowOff>
    </xdr:to>
    <xdr:sp macro="" textlink="">
      <xdr:nvSpPr>
        <xdr:cNvPr id="14" name="Oval 13">
          <a:extLst>
            <a:ext uri="{FF2B5EF4-FFF2-40B4-BE49-F238E27FC236}">
              <a16:creationId xmlns:a16="http://schemas.microsoft.com/office/drawing/2014/main" id="{28B4D9F1-A641-4534-83F6-0E20990BD322}"/>
            </a:ext>
          </a:extLst>
        </xdr:cNvPr>
        <xdr:cNvSpPr/>
      </xdr:nvSpPr>
      <xdr:spPr>
        <a:xfrm>
          <a:off x="787401" y="1365251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xdr:txBody>
    </xdr:sp>
    <xdr:clientData/>
  </xdr:twoCellAnchor>
  <xdr:twoCellAnchor>
    <xdr:from>
      <xdr:col>1</xdr:col>
      <xdr:colOff>177800</xdr:colOff>
      <xdr:row>5</xdr:row>
      <xdr:rowOff>57150</xdr:rowOff>
    </xdr:from>
    <xdr:to>
      <xdr:col>1</xdr:col>
      <xdr:colOff>438150</xdr:colOff>
      <xdr:row>5</xdr:row>
      <xdr:rowOff>317500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56DE20C6-9C63-46F8-9808-BD4E0B886D66}"/>
            </a:ext>
          </a:extLst>
        </xdr:cNvPr>
        <xdr:cNvSpPr/>
      </xdr:nvSpPr>
      <xdr:spPr>
        <a:xfrm>
          <a:off x="787400" y="17462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</xdr:txBody>
    </xdr:sp>
    <xdr:clientData/>
  </xdr:twoCellAnchor>
  <xdr:twoCellAnchor>
    <xdr:from>
      <xdr:col>1</xdr:col>
      <xdr:colOff>177800</xdr:colOff>
      <xdr:row>6</xdr:row>
      <xdr:rowOff>50800</xdr:rowOff>
    </xdr:from>
    <xdr:to>
      <xdr:col>1</xdr:col>
      <xdr:colOff>438150</xdr:colOff>
      <xdr:row>6</xdr:row>
      <xdr:rowOff>311150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F597F8CA-D6EA-4891-B507-045293A89A4B}"/>
            </a:ext>
          </a:extLst>
        </xdr:cNvPr>
        <xdr:cNvSpPr/>
      </xdr:nvSpPr>
      <xdr:spPr>
        <a:xfrm>
          <a:off x="787400" y="212090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</xdr:txBody>
    </xdr:sp>
    <xdr:clientData/>
  </xdr:twoCellAnchor>
  <xdr:twoCellAnchor>
    <xdr:from>
      <xdr:col>1</xdr:col>
      <xdr:colOff>174625</xdr:colOff>
      <xdr:row>7</xdr:row>
      <xdr:rowOff>60325</xdr:rowOff>
    </xdr:from>
    <xdr:to>
      <xdr:col>1</xdr:col>
      <xdr:colOff>434975</xdr:colOff>
      <xdr:row>7</xdr:row>
      <xdr:rowOff>320675</xdr:rowOff>
    </xdr:to>
    <xdr:sp macro="" textlink="">
      <xdr:nvSpPr>
        <xdr:cNvPr id="17" name="Oval 16">
          <a:extLst>
            <a:ext uri="{FF2B5EF4-FFF2-40B4-BE49-F238E27FC236}">
              <a16:creationId xmlns:a16="http://schemas.microsoft.com/office/drawing/2014/main" id="{BE325E30-D9F9-4CF9-807E-DD1F2279DB1D}"/>
            </a:ext>
          </a:extLst>
        </xdr:cNvPr>
        <xdr:cNvSpPr/>
      </xdr:nvSpPr>
      <xdr:spPr>
        <a:xfrm>
          <a:off x="784225" y="25114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</xdr:txBody>
    </xdr:sp>
    <xdr:clientData/>
  </xdr:twoCellAnchor>
  <xdr:twoCellAnchor>
    <xdr:from>
      <xdr:col>1</xdr:col>
      <xdr:colOff>184150</xdr:colOff>
      <xdr:row>8</xdr:row>
      <xdr:rowOff>63500</xdr:rowOff>
    </xdr:from>
    <xdr:to>
      <xdr:col>1</xdr:col>
      <xdr:colOff>444500</xdr:colOff>
      <xdr:row>8</xdr:row>
      <xdr:rowOff>323850</xdr:rowOff>
    </xdr:to>
    <xdr:sp macro="" textlink="">
      <xdr:nvSpPr>
        <xdr:cNvPr id="18" name="Oval 17">
          <a:extLst>
            <a:ext uri="{FF2B5EF4-FFF2-40B4-BE49-F238E27FC236}">
              <a16:creationId xmlns:a16="http://schemas.microsoft.com/office/drawing/2014/main" id="{786D6BA5-B553-47ED-9A34-EA6DBE6BF957}"/>
            </a:ext>
          </a:extLst>
        </xdr:cNvPr>
        <xdr:cNvSpPr/>
      </xdr:nvSpPr>
      <xdr:spPr>
        <a:xfrm>
          <a:off x="793750" y="289560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</xdr:txBody>
    </xdr:sp>
    <xdr:clientData/>
  </xdr:twoCellAnchor>
  <xdr:twoCellAnchor>
    <xdr:from>
      <xdr:col>1</xdr:col>
      <xdr:colOff>184150</xdr:colOff>
      <xdr:row>9</xdr:row>
      <xdr:rowOff>57150</xdr:rowOff>
    </xdr:from>
    <xdr:to>
      <xdr:col>1</xdr:col>
      <xdr:colOff>444500</xdr:colOff>
      <xdr:row>9</xdr:row>
      <xdr:rowOff>317500</xdr:rowOff>
    </xdr:to>
    <xdr:sp macro="" textlink="">
      <xdr:nvSpPr>
        <xdr:cNvPr id="19" name="Oval 18">
          <a:extLst>
            <a:ext uri="{FF2B5EF4-FFF2-40B4-BE49-F238E27FC236}">
              <a16:creationId xmlns:a16="http://schemas.microsoft.com/office/drawing/2014/main" id="{2E263DAF-CBBD-454E-8B3B-DA7EDB0C297B}"/>
            </a:ext>
          </a:extLst>
        </xdr:cNvPr>
        <xdr:cNvSpPr/>
      </xdr:nvSpPr>
      <xdr:spPr>
        <a:xfrm>
          <a:off x="793750" y="32702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</xdr:txBody>
    </xdr:sp>
    <xdr:clientData/>
  </xdr:twoCellAnchor>
  <xdr:twoCellAnchor>
    <xdr:from>
      <xdr:col>1</xdr:col>
      <xdr:colOff>190500</xdr:colOff>
      <xdr:row>11</xdr:row>
      <xdr:rowOff>76200</xdr:rowOff>
    </xdr:from>
    <xdr:to>
      <xdr:col>1</xdr:col>
      <xdr:colOff>450850</xdr:colOff>
      <xdr:row>11</xdr:row>
      <xdr:rowOff>336550</xdr:rowOff>
    </xdr:to>
    <xdr:sp macro="" textlink="">
      <xdr:nvSpPr>
        <xdr:cNvPr id="20" name="Oval 19">
          <a:extLst>
            <a:ext uri="{FF2B5EF4-FFF2-40B4-BE49-F238E27FC236}">
              <a16:creationId xmlns:a16="http://schemas.microsoft.com/office/drawing/2014/main" id="{EB00A047-7348-40DF-A93C-A951BDE1DC3A}"/>
            </a:ext>
          </a:extLst>
        </xdr:cNvPr>
        <xdr:cNvSpPr/>
      </xdr:nvSpPr>
      <xdr:spPr>
        <a:xfrm>
          <a:off x="800100" y="38417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</xdr:txBody>
    </xdr:sp>
    <xdr:clientData/>
  </xdr:twoCellAnchor>
  <xdr:twoCellAnchor>
    <xdr:from>
      <xdr:col>1</xdr:col>
      <xdr:colOff>190500</xdr:colOff>
      <xdr:row>12</xdr:row>
      <xdr:rowOff>69850</xdr:rowOff>
    </xdr:from>
    <xdr:to>
      <xdr:col>1</xdr:col>
      <xdr:colOff>450850</xdr:colOff>
      <xdr:row>12</xdr:row>
      <xdr:rowOff>330200</xdr:rowOff>
    </xdr:to>
    <xdr:sp macro="" textlink="">
      <xdr:nvSpPr>
        <xdr:cNvPr id="21" name="Oval 20">
          <a:extLst>
            <a:ext uri="{FF2B5EF4-FFF2-40B4-BE49-F238E27FC236}">
              <a16:creationId xmlns:a16="http://schemas.microsoft.com/office/drawing/2014/main" id="{C71705BD-2AA5-49BA-82A7-7D664392D921}"/>
            </a:ext>
          </a:extLst>
        </xdr:cNvPr>
        <xdr:cNvSpPr/>
      </xdr:nvSpPr>
      <xdr:spPr>
        <a:xfrm>
          <a:off x="800100" y="421640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</xdr:txBody>
    </xdr:sp>
    <xdr:clientData/>
  </xdr:twoCellAnchor>
  <xdr:twoCellAnchor>
    <xdr:from>
      <xdr:col>1</xdr:col>
      <xdr:colOff>184150</xdr:colOff>
      <xdr:row>13</xdr:row>
      <xdr:rowOff>69850</xdr:rowOff>
    </xdr:from>
    <xdr:to>
      <xdr:col>1</xdr:col>
      <xdr:colOff>444500</xdr:colOff>
      <xdr:row>13</xdr:row>
      <xdr:rowOff>330200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0E7DCCE9-E96C-4583-BA86-995DD1953090}"/>
            </a:ext>
          </a:extLst>
        </xdr:cNvPr>
        <xdr:cNvSpPr/>
      </xdr:nvSpPr>
      <xdr:spPr>
        <a:xfrm>
          <a:off x="793750" y="4806950"/>
          <a:ext cx="260350" cy="260350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393700</xdr:colOff>
      <xdr:row>2</xdr:row>
      <xdr:rowOff>209550</xdr:rowOff>
    </xdr:from>
    <xdr:to>
      <xdr:col>4</xdr:col>
      <xdr:colOff>654050</xdr:colOff>
      <xdr:row>2</xdr:row>
      <xdr:rowOff>476250</xdr:rowOff>
    </xdr:to>
    <xdr:sp macro="" textlink="">
      <xdr:nvSpPr>
        <xdr:cNvPr id="24" name="Oval 23">
          <a:extLst>
            <a:ext uri="{FF2B5EF4-FFF2-40B4-BE49-F238E27FC236}">
              <a16:creationId xmlns:a16="http://schemas.microsoft.com/office/drawing/2014/main" id="{904FCA4B-27F3-4DB6-830C-4F0D432031A9}"/>
            </a:ext>
          </a:extLst>
        </xdr:cNvPr>
        <xdr:cNvSpPr/>
      </xdr:nvSpPr>
      <xdr:spPr>
        <a:xfrm>
          <a:off x="4927600" y="628650"/>
          <a:ext cx="260350" cy="266700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04218-12F4-48E2-A0C9-FB5444785D00}">
  <dimension ref="B4:R54"/>
  <sheetViews>
    <sheetView zoomScaleNormal="100" workbookViewId="0">
      <selection activeCell="D54" sqref="D54"/>
    </sheetView>
  </sheetViews>
  <sheetFormatPr defaultRowHeight="13.8" x14ac:dyDescent="0.25"/>
  <cols>
    <col min="1" max="1" width="11.75" customWidth="1"/>
    <col min="2" max="2" width="18.75" style="1" customWidth="1"/>
    <col min="3" max="3" width="21.75" customWidth="1"/>
    <col min="4" max="4" width="15.25" customWidth="1"/>
    <col min="5" max="5" width="14.375" customWidth="1"/>
    <col min="6" max="6" width="10.75" customWidth="1"/>
    <col min="7" max="7" width="11.875" hidden="1" customWidth="1"/>
    <col min="8" max="8" width="12.375" customWidth="1"/>
    <col min="9" max="9" width="13.75" style="6" hidden="1" customWidth="1"/>
    <col min="10" max="10" width="11.75" style="8" hidden="1" customWidth="1"/>
    <col min="11" max="11" width="11.75" style="8" customWidth="1"/>
    <col min="12" max="12" width="11.875" style="8" hidden="1" customWidth="1"/>
    <col min="13" max="13" width="13.375" customWidth="1"/>
    <col min="14" max="14" width="13.625" customWidth="1"/>
    <col min="15" max="15" width="13.75" customWidth="1"/>
    <col min="16" max="16" width="13.125" customWidth="1"/>
    <col min="17" max="17" width="14.125" customWidth="1"/>
    <col min="18" max="18" width="9.875" customWidth="1"/>
    <col min="19" max="19" width="8.875" customWidth="1"/>
  </cols>
  <sheetData>
    <row r="4" spans="2:13" ht="15" customHeight="1" x14ac:dyDescent="0.25">
      <c r="B4" s="70" t="s">
        <v>85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2:13" ht="15" customHeight="1" x14ac:dyDescent="0.25">
      <c r="B5" s="70" t="s">
        <v>86</v>
      </c>
      <c r="C5" s="70" t="s">
        <v>87</v>
      </c>
      <c r="D5" s="72" t="s">
        <v>137</v>
      </c>
      <c r="E5" s="70" t="s">
        <v>88</v>
      </c>
      <c r="F5" s="71" t="s">
        <v>81</v>
      </c>
      <c r="G5" s="70" t="s">
        <v>89</v>
      </c>
      <c r="H5" s="70"/>
      <c r="I5" s="70" t="s">
        <v>90</v>
      </c>
      <c r="J5" s="70"/>
      <c r="K5" s="70"/>
      <c r="L5" s="70"/>
      <c r="M5" s="70"/>
    </row>
    <row r="6" spans="2:13" ht="27.9" customHeight="1" x14ac:dyDescent="0.25">
      <c r="B6" s="70"/>
      <c r="C6" s="70"/>
      <c r="D6" s="73"/>
      <c r="E6" s="70"/>
      <c r="F6" s="71"/>
      <c r="G6" s="20" t="s">
        <v>91</v>
      </c>
      <c r="H6" s="20" t="s">
        <v>92</v>
      </c>
      <c r="I6" s="21" t="s">
        <v>93</v>
      </c>
      <c r="J6" s="21" t="s">
        <v>94</v>
      </c>
      <c r="K6" s="21" t="s">
        <v>95</v>
      </c>
      <c r="L6" s="21" t="s">
        <v>96</v>
      </c>
      <c r="M6" s="21" t="s">
        <v>97</v>
      </c>
    </row>
    <row r="7" spans="2:13" ht="15" customHeight="1" x14ac:dyDescent="0.25">
      <c r="B7" s="75" t="s">
        <v>98</v>
      </c>
      <c r="C7" s="19" t="s">
        <v>116</v>
      </c>
      <c r="D7" s="78">
        <f>SUM(E7:E11)</f>
        <v>380</v>
      </c>
      <c r="E7" s="4">
        <v>80</v>
      </c>
      <c r="F7" s="3">
        <f>E7*6</f>
        <v>480</v>
      </c>
      <c r="G7" s="22">
        <v>300</v>
      </c>
      <c r="H7" s="5">
        <f>G7*E7</f>
        <v>24000</v>
      </c>
      <c r="I7" s="7">
        <v>20</v>
      </c>
      <c r="J7" s="7">
        <f t="shared" ref="J7:J41" si="0">I7*F7</f>
        <v>9600</v>
      </c>
      <c r="K7" s="7">
        <f>J7*$Q$44*365/1000</f>
        <v>28032</v>
      </c>
      <c r="L7" s="7">
        <v>2</v>
      </c>
      <c r="M7" s="7">
        <f>L7*365</f>
        <v>730</v>
      </c>
    </row>
    <row r="8" spans="2:13" ht="15" customHeight="1" x14ac:dyDescent="0.25">
      <c r="B8" s="75"/>
      <c r="C8" s="19" t="s">
        <v>117</v>
      </c>
      <c r="D8" s="79"/>
      <c r="E8" s="4">
        <v>150</v>
      </c>
      <c r="F8" s="3">
        <f t="shared" ref="F8:F24" si="1">E8*6</f>
        <v>900</v>
      </c>
      <c r="G8" s="22">
        <v>300</v>
      </c>
      <c r="H8" s="5">
        <f t="shared" ref="H8:H44" si="2">G8*E8</f>
        <v>45000</v>
      </c>
      <c r="I8" s="7">
        <v>20</v>
      </c>
      <c r="J8" s="7">
        <f t="shared" si="0"/>
        <v>18000</v>
      </c>
      <c r="K8" s="7">
        <f>J8*$Q$44*365/1000</f>
        <v>52560</v>
      </c>
      <c r="L8" s="7">
        <v>2</v>
      </c>
      <c r="M8" s="7">
        <f t="shared" ref="M8:M44" si="3">L8*365</f>
        <v>730</v>
      </c>
    </row>
    <row r="9" spans="2:13" ht="15" customHeight="1" x14ac:dyDescent="0.25">
      <c r="B9" s="75"/>
      <c r="C9" s="19" t="s">
        <v>152</v>
      </c>
      <c r="D9" s="79"/>
      <c r="E9" s="4">
        <v>60</v>
      </c>
      <c r="F9" s="3">
        <f t="shared" si="1"/>
        <v>360</v>
      </c>
      <c r="G9" s="22">
        <v>1100</v>
      </c>
      <c r="H9" s="5">
        <f t="shared" si="2"/>
        <v>66000</v>
      </c>
      <c r="I9" s="7">
        <v>50</v>
      </c>
      <c r="J9" s="7">
        <f t="shared" si="0"/>
        <v>18000</v>
      </c>
      <c r="K9" s="7">
        <f t="shared" ref="K9:K44" si="4">J9*$Q$44*365/1000</f>
        <v>52560</v>
      </c>
      <c r="L9" s="7">
        <v>20</v>
      </c>
      <c r="M9" s="7">
        <f t="shared" si="3"/>
        <v>7300</v>
      </c>
    </row>
    <row r="10" spans="2:13" ht="15" customHeight="1" x14ac:dyDescent="0.25">
      <c r="B10" s="75"/>
      <c r="C10" s="19" t="s">
        <v>118</v>
      </c>
      <c r="D10" s="79"/>
      <c r="E10" s="4">
        <v>60</v>
      </c>
      <c r="F10" s="3">
        <f t="shared" si="1"/>
        <v>360</v>
      </c>
      <c r="G10" s="22">
        <v>600</v>
      </c>
      <c r="H10" s="5">
        <f t="shared" si="2"/>
        <v>36000</v>
      </c>
      <c r="I10" s="7">
        <v>20</v>
      </c>
      <c r="J10" s="7">
        <f>I10*F10</f>
        <v>7200</v>
      </c>
      <c r="K10" s="7">
        <f t="shared" si="4"/>
        <v>21024</v>
      </c>
      <c r="L10" s="7">
        <v>10</v>
      </c>
      <c r="M10" s="7">
        <f t="shared" si="3"/>
        <v>3650</v>
      </c>
    </row>
    <row r="11" spans="2:13" ht="15" customHeight="1" x14ac:dyDescent="0.25">
      <c r="B11" s="75"/>
      <c r="C11" s="19" t="s">
        <v>154</v>
      </c>
      <c r="D11" s="80"/>
      <c r="E11" s="4">
        <v>30</v>
      </c>
      <c r="F11" s="3">
        <f t="shared" si="1"/>
        <v>180</v>
      </c>
      <c r="G11" s="22">
        <v>500</v>
      </c>
      <c r="H11" s="5">
        <f t="shared" si="2"/>
        <v>15000</v>
      </c>
      <c r="I11" s="7">
        <v>20</v>
      </c>
      <c r="J11" s="7">
        <f t="shared" si="0"/>
        <v>3600</v>
      </c>
      <c r="K11" s="7">
        <f t="shared" si="4"/>
        <v>10512</v>
      </c>
      <c r="L11" s="7">
        <v>2</v>
      </c>
      <c r="M11" s="7">
        <f t="shared" si="3"/>
        <v>730</v>
      </c>
    </row>
    <row r="12" spans="2:13" ht="15" customHeight="1" x14ac:dyDescent="0.25">
      <c r="B12" s="75" t="s">
        <v>99</v>
      </c>
      <c r="C12" s="19" t="s">
        <v>152</v>
      </c>
      <c r="D12" s="78">
        <f>SUM(E12:E15)</f>
        <v>600</v>
      </c>
      <c r="E12" s="4">
        <v>200</v>
      </c>
      <c r="F12" s="3">
        <f t="shared" si="1"/>
        <v>1200</v>
      </c>
      <c r="G12" s="22">
        <v>1100</v>
      </c>
      <c r="H12" s="5">
        <f t="shared" si="2"/>
        <v>220000</v>
      </c>
      <c r="I12" s="7">
        <v>50</v>
      </c>
      <c r="J12" s="7">
        <f t="shared" si="0"/>
        <v>60000</v>
      </c>
      <c r="K12" s="7">
        <f t="shared" si="4"/>
        <v>175200</v>
      </c>
      <c r="L12" s="7">
        <v>20</v>
      </c>
      <c r="M12" s="7">
        <f t="shared" si="3"/>
        <v>7300</v>
      </c>
    </row>
    <row r="13" spans="2:13" ht="15" customHeight="1" x14ac:dyDescent="0.25">
      <c r="B13" s="75"/>
      <c r="C13" s="19" t="s">
        <v>153</v>
      </c>
      <c r="D13" s="79"/>
      <c r="E13" s="4">
        <v>200</v>
      </c>
      <c r="F13" s="3">
        <f t="shared" si="1"/>
        <v>1200</v>
      </c>
      <c r="G13" s="22">
        <v>600</v>
      </c>
      <c r="H13" s="5">
        <f t="shared" si="2"/>
        <v>120000</v>
      </c>
      <c r="I13" s="7">
        <v>20</v>
      </c>
      <c r="J13" s="7">
        <f t="shared" si="0"/>
        <v>24000</v>
      </c>
      <c r="K13" s="7">
        <f t="shared" si="4"/>
        <v>70080</v>
      </c>
      <c r="L13" s="7">
        <v>10</v>
      </c>
      <c r="M13" s="7">
        <f t="shared" si="3"/>
        <v>3650</v>
      </c>
    </row>
    <row r="14" spans="2:13" ht="15" customHeight="1" x14ac:dyDescent="0.25">
      <c r="B14" s="75"/>
      <c r="C14" s="19" t="s">
        <v>155</v>
      </c>
      <c r="D14" s="79"/>
      <c r="E14" s="4">
        <f>85*2</f>
        <v>170</v>
      </c>
      <c r="F14" s="3">
        <f t="shared" si="1"/>
        <v>1020</v>
      </c>
      <c r="G14" s="22">
        <v>350</v>
      </c>
      <c r="H14" s="5">
        <f t="shared" si="2"/>
        <v>59500</v>
      </c>
      <c r="I14" s="7">
        <v>15</v>
      </c>
      <c r="J14" s="7">
        <f t="shared" si="0"/>
        <v>15300</v>
      </c>
      <c r="K14" s="7">
        <f t="shared" si="4"/>
        <v>44676</v>
      </c>
      <c r="L14" s="7">
        <v>1</v>
      </c>
      <c r="M14" s="7">
        <f t="shared" si="3"/>
        <v>365</v>
      </c>
    </row>
    <row r="15" spans="2:13" ht="15" customHeight="1" x14ac:dyDescent="0.25">
      <c r="B15" s="75"/>
      <c r="C15" s="19" t="s">
        <v>119</v>
      </c>
      <c r="D15" s="80"/>
      <c r="E15" s="4">
        <v>30</v>
      </c>
      <c r="F15" s="3">
        <f t="shared" si="1"/>
        <v>180</v>
      </c>
      <c r="G15" s="22">
        <v>350</v>
      </c>
      <c r="H15" s="5">
        <f t="shared" si="2"/>
        <v>10500</v>
      </c>
      <c r="I15" s="7">
        <v>20</v>
      </c>
      <c r="J15" s="7">
        <f t="shared" si="0"/>
        <v>3600</v>
      </c>
      <c r="K15" s="7">
        <f t="shared" si="4"/>
        <v>10512</v>
      </c>
      <c r="L15" s="7">
        <v>1</v>
      </c>
      <c r="M15" s="7">
        <f t="shared" si="3"/>
        <v>365</v>
      </c>
    </row>
    <row r="16" spans="2:13" ht="15" customHeight="1" x14ac:dyDescent="0.25">
      <c r="B16" s="76" t="s">
        <v>166</v>
      </c>
      <c r="C16" s="19" t="s">
        <v>100</v>
      </c>
      <c r="D16" s="78">
        <f>SUM(E16:E18)</f>
        <v>300</v>
      </c>
      <c r="E16" s="4">
        <v>210</v>
      </c>
      <c r="F16" s="3">
        <f t="shared" si="1"/>
        <v>1260</v>
      </c>
      <c r="G16" s="22">
        <v>1000</v>
      </c>
      <c r="H16" s="5">
        <f t="shared" si="2"/>
        <v>210000</v>
      </c>
      <c r="I16" s="7">
        <v>50</v>
      </c>
      <c r="J16" s="7">
        <f t="shared" si="0"/>
        <v>63000</v>
      </c>
      <c r="K16" s="7">
        <f t="shared" si="4"/>
        <v>183960</v>
      </c>
      <c r="L16" s="7">
        <v>55</v>
      </c>
      <c r="M16" s="7">
        <f t="shared" si="3"/>
        <v>20075</v>
      </c>
    </row>
    <row r="17" spans="2:13" ht="15" customHeight="1" x14ac:dyDescent="0.25">
      <c r="B17" s="76"/>
      <c r="C17" s="19" t="s">
        <v>154</v>
      </c>
      <c r="D17" s="79"/>
      <c r="E17" s="4">
        <v>30</v>
      </c>
      <c r="F17" s="3">
        <f t="shared" si="1"/>
        <v>180</v>
      </c>
      <c r="G17" s="22">
        <v>600</v>
      </c>
      <c r="H17" s="5">
        <f t="shared" si="2"/>
        <v>18000</v>
      </c>
      <c r="I17" s="7">
        <v>20</v>
      </c>
      <c r="J17" s="7">
        <f t="shared" si="0"/>
        <v>3600</v>
      </c>
      <c r="K17" s="7">
        <f t="shared" si="4"/>
        <v>10512</v>
      </c>
      <c r="L17" s="7">
        <v>4</v>
      </c>
      <c r="M17" s="7">
        <f t="shared" si="3"/>
        <v>1460</v>
      </c>
    </row>
    <row r="18" spans="2:13" ht="15" customHeight="1" x14ac:dyDescent="0.25">
      <c r="B18" s="76"/>
      <c r="C18" s="19" t="s">
        <v>156</v>
      </c>
      <c r="D18" s="80"/>
      <c r="E18" s="4">
        <v>60</v>
      </c>
      <c r="F18" s="3">
        <f t="shared" si="1"/>
        <v>360</v>
      </c>
      <c r="G18" s="22">
        <v>600</v>
      </c>
      <c r="H18" s="5">
        <f t="shared" si="2"/>
        <v>36000</v>
      </c>
      <c r="I18" s="7">
        <v>35</v>
      </c>
      <c r="J18" s="7">
        <f t="shared" si="0"/>
        <v>12600</v>
      </c>
      <c r="K18" s="7">
        <f t="shared" si="4"/>
        <v>36792</v>
      </c>
      <c r="L18" s="7">
        <v>15</v>
      </c>
      <c r="M18" s="7">
        <f t="shared" si="3"/>
        <v>5475</v>
      </c>
    </row>
    <row r="19" spans="2:13" ht="15" customHeight="1" x14ac:dyDescent="0.25">
      <c r="B19" s="75" t="s">
        <v>101</v>
      </c>
      <c r="C19" s="19" t="s">
        <v>120</v>
      </c>
      <c r="D19" s="78">
        <f>SUM(E19:E24)</f>
        <v>735</v>
      </c>
      <c r="E19" s="4">
        <v>240</v>
      </c>
      <c r="F19" s="3">
        <f t="shared" si="1"/>
        <v>1440</v>
      </c>
      <c r="G19" s="22">
        <v>500</v>
      </c>
      <c r="H19" s="5">
        <f t="shared" si="2"/>
        <v>120000</v>
      </c>
      <c r="I19" s="7">
        <v>20</v>
      </c>
      <c r="J19" s="7">
        <f t="shared" si="0"/>
        <v>28800</v>
      </c>
      <c r="K19" s="7">
        <f t="shared" si="4"/>
        <v>84096</v>
      </c>
      <c r="L19" s="7">
        <v>10</v>
      </c>
      <c r="M19" s="7">
        <f t="shared" si="3"/>
        <v>3650</v>
      </c>
    </row>
    <row r="20" spans="2:13" ht="15" customHeight="1" x14ac:dyDescent="0.25">
      <c r="B20" s="75"/>
      <c r="C20" s="19" t="s">
        <v>157</v>
      </c>
      <c r="D20" s="79"/>
      <c r="E20" s="4">
        <v>165</v>
      </c>
      <c r="F20" s="3">
        <f t="shared" si="1"/>
        <v>990</v>
      </c>
      <c r="G20" s="22">
        <v>500</v>
      </c>
      <c r="H20" s="5">
        <f t="shared" si="2"/>
        <v>82500</v>
      </c>
      <c r="I20" s="7">
        <v>20</v>
      </c>
      <c r="J20" s="7">
        <f t="shared" si="0"/>
        <v>19800</v>
      </c>
      <c r="K20" s="7">
        <f t="shared" si="4"/>
        <v>57816</v>
      </c>
      <c r="L20" s="7">
        <v>10</v>
      </c>
      <c r="M20" s="7">
        <f t="shared" si="3"/>
        <v>3650</v>
      </c>
    </row>
    <row r="21" spans="2:13" ht="15" customHeight="1" x14ac:dyDescent="0.25">
      <c r="B21" s="75"/>
      <c r="C21" s="19" t="s">
        <v>158</v>
      </c>
      <c r="D21" s="79"/>
      <c r="E21" s="4">
        <v>190</v>
      </c>
      <c r="F21" s="3">
        <f t="shared" si="1"/>
        <v>1140</v>
      </c>
      <c r="G21" s="22">
        <v>400</v>
      </c>
      <c r="H21" s="5">
        <f t="shared" si="2"/>
        <v>76000</v>
      </c>
      <c r="I21" s="7">
        <v>20</v>
      </c>
      <c r="J21" s="7">
        <f t="shared" si="0"/>
        <v>22800</v>
      </c>
      <c r="K21" s="7">
        <f t="shared" si="4"/>
        <v>66576</v>
      </c>
      <c r="L21" s="7">
        <v>5</v>
      </c>
      <c r="M21" s="7">
        <f t="shared" si="3"/>
        <v>1825</v>
      </c>
    </row>
    <row r="22" spans="2:13" ht="15" customHeight="1" x14ac:dyDescent="0.25">
      <c r="B22" s="75"/>
      <c r="C22" s="19" t="s">
        <v>154</v>
      </c>
      <c r="D22" s="79"/>
      <c r="E22" s="4">
        <v>45</v>
      </c>
      <c r="F22" s="3">
        <f t="shared" si="1"/>
        <v>270</v>
      </c>
      <c r="G22" s="22">
        <v>450</v>
      </c>
      <c r="H22" s="5">
        <f t="shared" si="2"/>
        <v>20250</v>
      </c>
      <c r="I22" s="7">
        <v>20</v>
      </c>
      <c r="J22" s="7">
        <f t="shared" si="0"/>
        <v>5400</v>
      </c>
      <c r="K22" s="7">
        <f t="shared" si="4"/>
        <v>15768</v>
      </c>
      <c r="L22" s="7">
        <v>2</v>
      </c>
      <c r="M22" s="7">
        <f t="shared" si="3"/>
        <v>730</v>
      </c>
    </row>
    <row r="23" spans="2:13" ht="15" customHeight="1" x14ac:dyDescent="0.25">
      <c r="B23" s="75"/>
      <c r="C23" s="19" t="s">
        <v>159</v>
      </c>
      <c r="D23" s="79"/>
      <c r="E23" s="4">
        <v>60</v>
      </c>
      <c r="F23" s="3">
        <f t="shared" si="1"/>
        <v>360</v>
      </c>
      <c r="G23" s="22">
        <v>400</v>
      </c>
      <c r="H23" s="5">
        <f t="shared" si="2"/>
        <v>24000</v>
      </c>
      <c r="I23" s="7">
        <v>20</v>
      </c>
      <c r="J23" s="7">
        <f t="shared" si="0"/>
        <v>7200</v>
      </c>
      <c r="K23" s="7">
        <f t="shared" si="4"/>
        <v>21024</v>
      </c>
      <c r="L23" s="7">
        <v>2</v>
      </c>
      <c r="M23" s="7">
        <f t="shared" si="3"/>
        <v>730</v>
      </c>
    </row>
    <row r="24" spans="2:13" ht="15" customHeight="1" x14ac:dyDescent="0.25">
      <c r="B24" s="75"/>
      <c r="C24" s="19" t="s">
        <v>121</v>
      </c>
      <c r="D24" s="80"/>
      <c r="E24" s="4">
        <v>35</v>
      </c>
      <c r="F24" s="3">
        <f t="shared" si="1"/>
        <v>210</v>
      </c>
      <c r="G24" s="22">
        <v>750</v>
      </c>
      <c r="H24" s="5">
        <f t="shared" si="2"/>
        <v>26250</v>
      </c>
      <c r="I24" s="7">
        <v>30</v>
      </c>
      <c r="J24" s="7">
        <f t="shared" si="0"/>
        <v>6300</v>
      </c>
      <c r="K24" s="7">
        <f t="shared" si="4"/>
        <v>18396</v>
      </c>
      <c r="L24" s="7">
        <v>2</v>
      </c>
      <c r="M24" s="7">
        <f t="shared" si="3"/>
        <v>730</v>
      </c>
    </row>
    <row r="25" spans="2:13" ht="15" customHeight="1" x14ac:dyDescent="0.25">
      <c r="B25" s="75" t="s">
        <v>102</v>
      </c>
      <c r="C25" s="19" t="s">
        <v>122</v>
      </c>
      <c r="D25" s="66">
        <f>SUM(E25:E28)</f>
        <v>250</v>
      </c>
      <c r="E25" s="4">
        <v>100</v>
      </c>
      <c r="F25" s="3">
        <f>E25*4</f>
        <v>400</v>
      </c>
      <c r="G25" s="22">
        <v>550</v>
      </c>
      <c r="H25" s="5">
        <f t="shared" si="2"/>
        <v>55000</v>
      </c>
      <c r="I25" s="7">
        <v>40</v>
      </c>
      <c r="J25" s="7">
        <f t="shared" si="0"/>
        <v>16000</v>
      </c>
      <c r="K25" s="7">
        <f t="shared" si="4"/>
        <v>46720</v>
      </c>
      <c r="L25" s="7">
        <v>4</v>
      </c>
      <c r="M25" s="7">
        <f t="shared" si="3"/>
        <v>1460</v>
      </c>
    </row>
    <row r="26" spans="2:13" ht="15" customHeight="1" x14ac:dyDescent="0.25">
      <c r="B26" s="75"/>
      <c r="C26" s="19" t="s">
        <v>160</v>
      </c>
      <c r="D26" s="68"/>
      <c r="E26" s="4">
        <v>60</v>
      </c>
      <c r="F26" s="3">
        <f t="shared" ref="F26:F39" si="5">E26*4</f>
        <v>240</v>
      </c>
      <c r="G26" s="22">
        <v>550</v>
      </c>
      <c r="H26" s="5">
        <f t="shared" si="2"/>
        <v>33000</v>
      </c>
      <c r="I26" s="7">
        <v>40</v>
      </c>
      <c r="J26" s="7">
        <f t="shared" si="0"/>
        <v>9600</v>
      </c>
      <c r="K26" s="7">
        <f t="shared" si="4"/>
        <v>28032</v>
      </c>
      <c r="L26" s="7">
        <v>4</v>
      </c>
      <c r="M26" s="7">
        <f t="shared" si="3"/>
        <v>1460</v>
      </c>
    </row>
    <row r="27" spans="2:13" ht="15" customHeight="1" x14ac:dyDescent="0.25">
      <c r="B27" s="75"/>
      <c r="C27" s="19" t="s">
        <v>32</v>
      </c>
      <c r="D27" s="68"/>
      <c r="E27" s="4">
        <v>20</v>
      </c>
      <c r="F27" s="3">
        <f t="shared" si="5"/>
        <v>80</v>
      </c>
      <c r="G27" s="22">
        <v>550</v>
      </c>
      <c r="H27" s="5">
        <f t="shared" si="2"/>
        <v>11000</v>
      </c>
      <c r="I27" s="7">
        <v>40</v>
      </c>
      <c r="J27" s="7">
        <f t="shared" si="0"/>
        <v>3200</v>
      </c>
      <c r="K27" s="7">
        <f t="shared" si="4"/>
        <v>9344</v>
      </c>
      <c r="L27" s="7">
        <v>3</v>
      </c>
      <c r="M27" s="7">
        <f t="shared" si="3"/>
        <v>1095</v>
      </c>
    </row>
    <row r="28" spans="2:13" ht="15" customHeight="1" x14ac:dyDescent="0.25">
      <c r="B28" s="75"/>
      <c r="C28" s="19" t="s">
        <v>123</v>
      </c>
      <c r="D28" s="69"/>
      <c r="E28" s="4">
        <v>70</v>
      </c>
      <c r="F28" s="3">
        <f t="shared" si="5"/>
        <v>280</v>
      </c>
      <c r="G28" s="22">
        <v>500</v>
      </c>
      <c r="H28" s="5">
        <f t="shared" si="2"/>
        <v>35000</v>
      </c>
      <c r="I28" s="7">
        <v>40</v>
      </c>
      <c r="J28" s="7">
        <f t="shared" si="0"/>
        <v>11200</v>
      </c>
      <c r="K28" s="7">
        <f t="shared" si="4"/>
        <v>32704</v>
      </c>
      <c r="L28" s="7">
        <v>3</v>
      </c>
      <c r="M28" s="7">
        <f t="shared" si="3"/>
        <v>1095</v>
      </c>
    </row>
    <row r="29" spans="2:13" ht="15" customHeight="1" x14ac:dyDescent="0.25">
      <c r="B29" s="3" t="s">
        <v>103</v>
      </c>
      <c r="C29" s="3" t="s">
        <v>124</v>
      </c>
      <c r="D29" s="3">
        <f>E29</f>
        <v>100</v>
      </c>
      <c r="E29" s="3">
        <v>100</v>
      </c>
      <c r="F29" s="3">
        <f t="shared" si="5"/>
        <v>400</v>
      </c>
      <c r="G29" s="22">
        <v>500</v>
      </c>
      <c r="H29" s="5">
        <f t="shared" si="2"/>
        <v>50000</v>
      </c>
      <c r="I29" s="7">
        <v>50</v>
      </c>
      <c r="J29" s="7">
        <f t="shared" si="0"/>
        <v>20000</v>
      </c>
      <c r="K29" s="7">
        <f t="shared" si="4"/>
        <v>58400</v>
      </c>
      <c r="L29" s="7">
        <v>3</v>
      </c>
      <c r="M29" s="7">
        <f t="shared" si="3"/>
        <v>1095</v>
      </c>
    </row>
    <row r="30" spans="2:13" ht="15" customHeight="1" x14ac:dyDescent="0.25">
      <c r="B30" s="75" t="s">
        <v>104</v>
      </c>
      <c r="C30" s="19" t="s">
        <v>125</v>
      </c>
      <c r="D30" s="66">
        <f>SUM(E30:E31)</f>
        <v>100</v>
      </c>
      <c r="E30" s="4">
        <f>20*2</f>
        <v>40</v>
      </c>
      <c r="F30" s="3">
        <f t="shared" si="5"/>
        <v>160</v>
      </c>
      <c r="G30" s="22">
        <v>400</v>
      </c>
      <c r="H30" s="5">
        <f t="shared" si="2"/>
        <v>16000</v>
      </c>
      <c r="I30" s="7">
        <v>30</v>
      </c>
      <c r="J30" s="7">
        <f t="shared" si="0"/>
        <v>4800</v>
      </c>
      <c r="K30" s="7">
        <f t="shared" si="4"/>
        <v>14016</v>
      </c>
      <c r="L30" s="7">
        <v>2</v>
      </c>
      <c r="M30" s="7">
        <f t="shared" si="3"/>
        <v>730</v>
      </c>
    </row>
    <row r="31" spans="2:13" ht="15" customHeight="1" x14ac:dyDescent="0.25">
      <c r="B31" s="75"/>
      <c r="C31" s="19" t="s">
        <v>161</v>
      </c>
      <c r="D31" s="67"/>
      <c r="E31" s="4">
        <v>60</v>
      </c>
      <c r="F31" s="3">
        <f t="shared" si="5"/>
        <v>240</v>
      </c>
      <c r="G31" s="22">
        <v>400</v>
      </c>
      <c r="H31" s="5">
        <f t="shared" si="2"/>
        <v>24000</v>
      </c>
      <c r="I31" s="7">
        <v>30</v>
      </c>
      <c r="J31" s="7">
        <f t="shared" si="0"/>
        <v>7200</v>
      </c>
      <c r="K31" s="7">
        <f t="shared" si="4"/>
        <v>21024</v>
      </c>
      <c r="L31" s="7">
        <v>10</v>
      </c>
      <c r="M31" s="7">
        <f t="shared" si="3"/>
        <v>3650</v>
      </c>
    </row>
    <row r="32" spans="2:13" ht="15" customHeight="1" x14ac:dyDescent="0.25">
      <c r="B32" s="75" t="s">
        <v>105</v>
      </c>
      <c r="C32" s="19" t="s">
        <v>126</v>
      </c>
      <c r="D32" s="66">
        <f>SUM(E32:E33)</f>
        <v>300</v>
      </c>
      <c r="E32" s="4">
        <v>175</v>
      </c>
      <c r="F32" s="3">
        <f t="shared" si="5"/>
        <v>700</v>
      </c>
      <c r="G32" s="22">
        <v>450</v>
      </c>
      <c r="H32" s="5">
        <f t="shared" si="2"/>
        <v>78750</v>
      </c>
      <c r="I32" s="7">
        <v>40</v>
      </c>
      <c r="J32" s="7">
        <f t="shared" si="0"/>
        <v>28000</v>
      </c>
      <c r="K32" s="7">
        <f t="shared" si="4"/>
        <v>81760</v>
      </c>
      <c r="L32" s="7">
        <v>3</v>
      </c>
      <c r="M32" s="7">
        <f t="shared" si="3"/>
        <v>1095</v>
      </c>
    </row>
    <row r="33" spans="2:18" ht="15" customHeight="1" x14ac:dyDescent="0.25">
      <c r="B33" s="75"/>
      <c r="C33" s="19" t="s">
        <v>127</v>
      </c>
      <c r="D33" s="67"/>
      <c r="E33" s="4">
        <v>125</v>
      </c>
      <c r="F33" s="3">
        <f t="shared" si="5"/>
        <v>500</v>
      </c>
      <c r="G33" s="22">
        <v>450</v>
      </c>
      <c r="H33" s="5">
        <f t="shared" si="2"/>
        <v>56250</v>
      </c>
      <c r="I33" s="7">
        <v>40</v>
      </c>
      <c r="J33" s="7">
        <f t="shared" si="0"/>
        <v>20000</v>
      </c>
      <c r="K33" s="7">
        <f t="shared" si="4"/>
        <v>58400</v>
      </c>
      <c r="L33" s="7">
        <v>3</v>
      </c>
      <c r="M33" s="7">
        <f t="shared" si="3"/>
        <v>1095</v>
      </c>
    </row>
    <row r="34" spans="2:18" ht="27.9" customHeight="1" x14ac:dyDescent="0.3">
      <c r="B34" s="3" t="s">
        <v>106</v>
      </c>
      <c r="C34" s="3" t="s">
        <v>106</v>
      </c>
      <c r="D34" s="7">
        <f>E34</f>
        <v>800</v>
      </c>
      <c r="E34" s="4">
        <v>800</v>
      </c>
      <c r="F34" s="3">
        <v>0</v>
      </c>
      <c r="G34" s="22">
        <v>100</v>
      </c>
      <c r="H34" s="5">
        <f t="shared" si="2"/>
        <v>80000</v>
      </c>
      <c r="I34" s="7">
        <v>5</v>
      </c>
      <c r="J34" s="7">
        <f>E34*I34</f>
        <v>4000</v>
      </c>
      <c r="K34" s="7">
        <f t="shared" si="4"/>
        <v>11680</v>
      </c>
      <c r="L34" s="7">
        <v>2</v>
      </c>
      <c r="M34" s="7">
        <f t="shared" si="3"/>
        <v>730</v>
      </c>
      <c r="O34" s="27" t="s">
        <v>78</v>
      </c>
      <c r="P34" s="28">
        <v>0.4</v>
      </c>
      <c r="Q34" s="29">
        <f>Q38*P34</f>
        <v>190000</v>
      </c>
    </row>
    <row r="35" spans="2:18" ht="15" customHeight="1" x14ac:dyDescent="0.3">
      <c r="B35" s="3" t="s">
        <v>149</v>
      </c>
      <c r="C35" s="3" t="s">
        <v>149</v>
      </c>
      <c r="D35" s="7">
        <f>E35</f>
        <v>50</v>
      </c>
      <c r="E35" s="4">
        <v>50</v>
      </c>
      <c r="F35" s="3">
        <f t="shared" si="5"/>
        <v>200</v>
      </c>
      <c r="G35" s="22">
        <v>400</v>
      </c>
      <c r="H35" s="5">
        <f t="shared" si="2"/>
        <v>20000</v>
      </c>
      <c r="I35" s="7">
        <v>40</v>
      </c>
      <c r="J35" s="7">
        <f t="shared" si="0"/>
        <v>8000</v>
      </c>
      <c r="K35" s="7">
        <f t="shared" si="4"/>
        <v>23360</v>
      </c>
      <c r="L35" s="7">
        <v>3</v>
      </c>
      <c r="M35" s="7">
        <f t="shared" si="3"/>
        <v>1095</v>
      </c>
      <c r="O35" s="30"/>
      <c r="P35" s="30"/>
      <c r="Q35" s="30"/>
    </row>
    <row r="36" spans="2:18" ht="15" customHeight="1" x14ac:dyDescent="0.3">
      <c r="B36" s="77" t="s">
        <v>150</v>
      </c>
      <c r="C36" s="3" t="s">
        <v>107</v>
      </c>
      <c r="D36" s="66">
        <f>SUM(E36:E37)</f>
        <v>200</v>
      </c>
      <c r="E36" s="4">
        <v>100</v>
      </c>
      <c r="F36" s="3">
        <f t="shared" si="5"/>
        <v>400</v>
      </c>
      <c r="G36" s="22">
        <v>1000</v>
      </c>
      <c r="H36" s="5">
        <f t="shared" si="2"/>
        <v>100000</v>
      </c>
      <c r="I36" s="7">
        <v>30</v>
      </c>
      <c r="J36" s="7">
        <f t="shared" si="0"/>
        <v>12000</v>
      </c>
      <c r="K36" s="7">
        <f t="shared" si="4"/>
        <v>35040</v>
      </c>
      <c r="L36" s="7">
        <v>4</v>
      </c>
      <c r="M36" s="7">
        <f t="shared" si="3"/>
        <v>1460</v>
      </c>
      <c r="O36" s="27" t="s">
        <v>77</v>
      </c>
      <c r="P36" s="30"/>
      <c r="Q36" s="30"/>
    </row>
    <row r="37" spans="2:18" ht="15" customHeight="1" x14ac:dyDescent="0.3">
      <c r="B37" s="67"/>
      <c r="C37" s="3" t="s">
        <v>108</v>
      </c>
      <c r="D37" s="69"/>
      <c r="E37" s="4">
        <v>100</v>
      </c>
      <c r="F37" s="3">
        <f t="shared" si="5"/>
        <v>400</v>
      </c>
      <c r="G37" s="22">
        <v>1000</v>
      </c>
      <c r="H37" s="5">
        <f t="shared" si="2"/>
        <v>100000</v>
      </c>
      <c r="I37" s="7">
        <v>50</v>
      </c>
      <c r="J37" s="7">
        <f t="shared" si="0"/>
        <v>20000</v>
      </c>
      <c r="K37" s="7">
        <f t="shared" si="4"/>
        <v>58400</v>
      </c>
      <c r="L37" s="7">
        <v>10</v>
      </c>
      <c r="M37" s="7">
        <f t="shared" si="3"/>
        <v>3650</v>
      </c>
      <c r="O37" s="30" t="s">
        <v>74</v>
      </c>
      <c r="P37" s="30" t="s">
        <v>75</v>
      </c>
      <c r="Q37" s="30"/>
    </row>
    <row r="38" spans="2:18" ht="15" customHeight="1" x14ac:dyDescent="0.3">
      <c r="B38" s="75" t="s">
        <v>109</v>
      </c>
      <c r="C38" s="3" t="s">
        <v>110</v>
      </c>
      <c r="D38" s="66">
        <f>SUM(E38:E39)</f>
        <v>100</v>
      </c>
      <c r="E38" s="4">
        <v>50</v>
      </c>
      <c r="F38" s="3">
        <f t="shared" si="5"/>
        <v>200</v>
      </c>
      <c r="G38" s="22">
        <v>500</v>
      </c>
      <c r="H38" s="5">
        <f t="shared" si="2"/>
        <v>25000</v>
      </c>
      <c r="I38" s="7">
        <v>40</v>
      </c>
      <c r="J38" s="7">
        <f t="shared" si="0"/>
        <v>8000</v>
      </c>
      <c r="K38" s="7">
        <f t="shared" si="4"/>
        <v>23360</v>
      </c>
      <c r="L38" s="7">
        <v>10</v>
      </c>
      <c r="M38" s="7">
        <f t="shared" si="3"/>
        <v>3650</v>
      </c>
      <c r="O38" s="30">
        <f>E40/O40</f>
        <v>380</v>
      </c>
      <c r="P38" s="31">
        <f>O38*P40</f>
        <v>190</v>
      </c>
      <c r="Q38" s="29">
        <f>P38*Q40</f>
        <v>475000</v>
      </c>
    </row>
    <row r="39" spans="2:18" ht="15" customHeight="1" x14ac:dyDescent="0.3">
      <c r="B39" s="75"/>
      <c r="C39" s="3" t="s">
        <v>111</v>
      </c>
      <c r="D39" s="67"/>
      <c r="E39" s="4">
        <v>50</v>
      </c>
      <c r="F39" s="3">
        <f t="shared" si="5"/>
        <v>200</v>
      </c>
      <c r="G39" s="22">
        <v>1300</v>
      </c>
      <c r="H39" s="5">
        <f t="shared" si="2"/>
        <v>65000</v>
      </c>
      <c r="I39" s="7">
        <v>50</v>
      </c>
      <c r="J39" s="7">
        <f>I39*F39</f>
        <v>10000</v>
      </c>
      <c r="K39" s="7">
        <f t="shared" si="4"/>
        <v>29200</v>
      </c>
      <c r="L39" s="7">
        <v>20</v>
      </c>
      <c r="M39" s="7">
        <f t="shared" si="3"/>
        <v>7300</v>
      </c>
      <c r="O39" s="30" t="s">
        <v>73</v>
      </c>
      <c r="P39" s="30" t="s">
        <v>79</v>
      </c>
      <c r="Q39" s="30" t="s">
        <v>76</v>
      </c>
    </row>
    <row r="40" spans="2:18" ht="15" customHeight="1" x14ac:dyDescent="0.3">
      <c r="B40" s="75" t="s">
        <v>163</v>
      </c>
      <c r="C40" s="3" t="s">
        <v>112</v>
      </c>
      <c r="D40" s="66">
        <f>SUM(E40:E41)</f>
        <v>620</v>
      </c>
      <c r="E40" s="23">
        <v>570</v>
      </c>
      <c r="F40" s="3">
        <v>0</v>
      </c>
      <c r="G40" s="22">
        <v>300</v>
      </c>
      <c r="H40" s="5">
        <f t="shared" si="2"/>
        <v>171000</v>
      </c>
      <c r="I40" s="7">
        <v>5</v>
      </c>
      <c r="J40" s="7">
        <f>I40*F40</f>
        <v>0</v>
      </c>
      <c r="K40" s="7">
        <v>-500000</v>
      </c>
      <c r="L40" s="7">
        <v>2</v>
      </c>
      <c r="M40" s="7">
        <f t="shared" si="3"/>
        <v>730</v>
      </c>
      <c r="O40" s="30">
        <v>1.5</v>
      </c>
      <c r="P40" s="30">
        <v>0.5</v>
      </c>
      <c r="Q40" s="30">
        <v>2500</v>
      </c>
    </row>
    <row r="41" spans="2:18" ht="15" customHeight="1" x14ac:dyDescent="0.25">
      <c r="B41" s="75"/>
      <c r="C41" s="3" t="s">
        <v>113</v>
      </c>
      <c r="D41" s="67"/>
      <c r="E41" s="23">
        <v>50</v>
      </c>
      <c r="F41" s="3">
        <v>0</v>
      </c>
      <c r="G41" s="22">
        <v>1600</v>
      </c>
      <c r="H41" s="5">
        <f t="shared" si="2"/>
        <v>80000</v>
      </c>
      <c r="I41" s="7">
        <v>5</v>
      </c>
      <c r="J41" s="7">
        <f t="shared" si="0"/>
        <v>0</v>
      </c>
      <c r="K41" s="7">
        <v>-190000</v>
      </c>
      <c r="L41" s="7">
        <v>2</v>
      </c>
      <c r="M41" s="7">
        <f t="shared" si="3"/>
        <v>730</v>
      </c>
    </row>
    <row r="42" spans="2:18" ht="15" customHeight="1" x14ac:dyDescent="0.25">
      <c r="B42" s="3" t="s">
        <v>114</v>
      </c>
      <c r="C42" s="3" t="s">
        <v>114</v>
      </c>
      <c r="D42" s="7">
        <f>E42</f>
        <v>600</v>
      </c>
      <c r="E42" s="23">
        <v>600</v>
      </c>
      <c r="F42" s="3">
        <v>0</v>
      </c>
      <c r="G42" s="22">
        <v>60</v>
      </c>
      <c r="H42" s="5">
        <f t="shared" si="2"/>
        <v>36000</v>
      </c>
      <c r="I42" s="7">
        <v>10</v>
      </c>
      <c r="J42" s="7">
        <f>I42*E42</f>
        <v>6000</v>
      </c>
      <c r="K42" s="7">
        <f t="shared" si="4"/>
        <v>17520</v>
      </c>
      <c r="L42" s="7">
        <v>2</v>
      </c>
      <c r="M42" s="7">
        <f t="shared" si="3"/>
        <v>730</v>
      </c>
    </row>
    <row r="43" spans="2:18" ht="22.5" customHeight="1" x14ac:dyDescent="0.25">
      <c r="B43" s="3" t="s">
        <v>151</v>
      </c>
      <c r="C43" s="3" t="s">
        <v>151</v>
      </c>
      <c r="D43" s="7">
        <f t="shared" ref="D43:D44" si="6">E43</f>
        <v>6300</v>
      </c>
      <c r="E43" s="23">
        <v>6300</v>
      </c>
      <c r="F43" s="3">
        <v>0</v>
      </c>
      <c r="G43" s="22">
        <v>17</v>
      </c>
      <c r="H43" s="5">
        <f t="shared" si="2"/>
        <v>107100</v>
      </c>
      <c r="I43" s="7">
        <v>5</v>
      </c>
      <c r="J43" s="7">
        <f>I43*E43</f>
        <v>31500</v>
      </c>
      <c r="K43" s="7">
        <f t="shared" si="4"/>
        <v>91980</v>
      </c>
      <c r="L43" s="7">
        <v>2</v>
      </c>
      <c r="M43" s="7">
        <f t="shared" si="3"/>
        <v>730</v>
      </c>
      <c r="N43" s="14" t="s">
        <v>55</v>
      </c>
      <c r="O43" s="10" t="s">
        <v>54</v>
      </c>
      <c r="P43" s="10" t="s">
        <v>61</v>
      </c>
      <c r="Q43" s="10" t="s">
        <v>60</v>
      </c>
    </row>
    <row r="44" spans="2:18" ht="15" customHeight="1" x14ac:dyDescent="0.25">
      <c r="B44" s="3" t="s">
        <v>115</v>
      </c>
      <c r="C44" s="3" t="s">
        <v>115</v>
      </c>
      <c r="D44" s="7">
        <f t="shared" si="6"/>
        <v>5600</v>
      </c>
      <c r="E44" s="23">
        <v>5600</v>
      </c>
      <c r="F44" s="3">
        <v>0</v>
      </c>
      <c r="G44" s="22">
        <v>5</v>
      </c>
      <c r="H44" s="5">
        <f t="shared" si="2"/>
        <v>28000</v>
      </c>
      <c r="I44" s="7">
        <v>3</v>
      </c>
      <c r="J44" s="7">
        <f>I44*E44</f>
        <v>16800</v>
      </c>
      <c r="K44" s="7">
        <f t="shared" si="4"/>
        <v>49056</v>
      </c>
      <c r="L44" s="7">
        <v>5</v>
      </c>
      <c r="M44" s="7">
        <f t="shared" si="3"/>
        <v>1825</v>
      </c>
      <c r="N44" s="15">
        <v>0.25</v>
      </c>
      <c r="O44" s="11">
        <v>0.4</v>
      </c>
      <c r="P44" s="11">
        <v>0.1</v>
      </c>
      <c r="Q44" s="11">
        <v>8</v>
      </c>
    </row>
    <row r="45" spans="2:18" ht="15" customHeight="1" x14ac:dyDescent="0.25">
      <c r="B45" s="70" t="s">
        <v>133</v>
      </c>
      <c r="C45" s="70"/>
      <c r="D45" s="21">
        <f>SUM(D7:D44)</f>
        <v>17035</v>
      </c>
      <c r="E45" s="21">
        <f>SUM(E7:E44)</f>
        <v>17035</v>
      </c>
      <c r="F45" s="21">
        <f>SUM(F7:F44)</f>
        <v>16490</v>
      </c>
      <c r="G45" s="20" t="s">
        <v>47</v>
      </c>
      <c r="H45" s="21">
        <f>SUM(H7:H44)</f>
        <v>2380100</v>
      </c>
      <c r="I45" s="21"/>
      <c r="J45" s="21">
        <f>SUM(J7:J44)</f>
        <v>565100</v>
      </c>
      <c r="K45" s="21">
        <f>SUM(K7:K44)</f>
        <v>960092</v>
      </c>
      <c r="L45" s="21">
        <f>SUM(L7:L44)</f>
        <v>270</v>
      </c>
      <c r="M45" s="21">
        <f>SUM(M7:M44)</f>
        <v>98550</v>
      </c>
      <c r="N45" s="16">
        <f>K45*N44</f>
        <v>240023</v>
      </c>
      <c r="O45" s="12">
        <f>M45*O44</f>
        <v>39420</v>
      </c>
      <c r="P45" s="13">
        <f>(N45+O45)*P44</f>
        <v>27944.300000000003</v>
      </c>
    </row>
    <row r="46" spans="2:18" ht="4.5" customHeight="1" x14ac:dyDescent="0.25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Q46" s="9"/>
    </row>
    <row r="47" spans="2:18" ht="15" customHeight="1" x14ac:dyDescent="0.25">
      <c r="B47" s="70" t="s">
        <v>128</v>
      </c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24" t="s">
        <v>83</v>
      </c>
      <c r="Q47" s="9"/>
    </row>
    <row r="48" spans="2:18" ht="15" customHeight="1" x14ac:dyDescent="0.25">
      <c r="B48" s="70" t="s">
        <v>129</v>
      </c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25">
        <v>2380000</v>
      </c>
      <c r="O48" s="10" t="s">
        <v>56</v>
      </c>
      <c r="P48" s="17">
        <f>M48/E45</f>
        <v>139.7123569122395</v>
      </c>
      <c r="Q48" s="10" t="s">
        <v>57</v>
      </c>
      <c r="R48" s="17">
        <f>(H45-H44-H43-H42-H41-H40)/(E45-E44-E43-E42-E41-E40)</f>
        <v>500.12771392081737</v>
      </c>
    </row>
    <row r="49" spans="2:16" ht="15" customHeight="1" x14ac:dyDescent="0.25">
      <c r="B49" s="70" t="s">
        <v>130</v>
      </c>
      <c r="C49" s="70" t="s">
        <v>131</v>
      </c>
      <c r="D49" s="70"/>
      <c r="E49" s="70"/>
      <c r="F49" s="70"/>
      <c r="G49" s="70"/>
      <c r="H49" s="70"/>
      <c r="I49" s="70"/>
      <c r="J49" s="70"/>
      <c r="K49" s="70"/>
      <c r="L49" s="26"/>
      <c r="M49" s="25">
        <v>280000</v>
      </c>
      <c r="O49" s="10" t="s">
        <v>58</v>
      </c>
      <c r="P49" s="18">
        <f>M49/(H45-H44-H43-H42-H41-H40)</f>
        <v>0.14300306435137897</v>
      </c>
    </row>
    <row r="50" spans="2:16" ht="15" customHeight="1" x14ac:dyDescent="0.25">
      <c r="B50" s="70"/>
      <c r="C50" s="70" t="s">
        <v>132</v>
      </c>
      <c r="D50" s="70"/>
      <c r="E50" s="70"/>
      <c r="F50" s="70"/>
      <c r="G50" s="70"/>
      <c r="H50" s="70"/>
      <c r="I50" s="70"/>
      <c r="J50" s="70"/>
      <c r="K50" s="70"/>
      <c r="L50" s="26"/>
      <c r="M50" s="25">
        <v>28000</v>
      </c>
    </row>
    <row r="51" spans="2:16" ht="21.9" customHeight="1" x14ac:dyDescent="0.25">
      <c r="B51" s="2" t="s">
        <v>13</v>
      </c>
    </row>
    <row r="52" spans="2:16" ht="21.9" customHeight="1" x14ac:dyDescent="0.25">
      <c r="B52" s="2"/>
    </row>
    <row r="53" spans="2:16" ht="21.9" customHeight="1" x14ac:dyDescent="0.25">
      <c r="B53" s="2"/>
    </row>
    <row r="54" spans="2:16" ht="21.9" customHeight="1" x14ac:dyDescent="0.25"/>
  </sheetData>
  <mergeCells count="35">
    <mergeCell ref="B47:L47"/>
    <mergeCell ref="B48:L48"/>
    <mergeCell ref="B49:B50"/>
    <mergeCell ref="C49:K49"/>
    <mergeCell ref="C50:K50"/>
    <mergeCell ref="B46:M46"/>
    <mergeCell ref="B7:B11"/>
    <mergeCell ref="B12:B15"/>
    <mergeCell ref="B16:B18"/>
    <mergeCell ref="B19:B24"/>
    <mergeCell ref="B25:B28"/>
    <mergeCell ref="B30:B31"/>
    <mergeCell ref="B32:B33"/>
    <mergeCell ref="B36:B37"/>
    <mergeCell ref="B38:B39"/>
    <mergeCell ref="B40:B41"/>
    <mergeCell ref="B45:C45"/>
    <mergeCell ref="D7:D11"/>
    <mergeCell ref="D12:D15"/>
    <mergeCell ref="D16:D18"/>
    <mergeCell ref="D19:D24"/>
    <mergeCell ref="B4:M4"/>
    <mergeCell ref="B5:B6"/>
    <mergeCell ref="C5:C6"/>
    <mergeCell ref="E5:E6"/>
    <mergeCell ref="F5:F6"/>
    <mergeCell ref="G5:H5"/>
    <mergeCell ref="I5:M5"/>
    <mergeCell ref="D5:D6"/>
    <mergeCell ref="D40:D41"/>
    <mergeCell ref="D25:D28"/>
    <mergeCell ref="D30:D31"/>
    <mergeCell ref="D32:D33"/>
    <mergeCell ref="D36:D37"/>
    <mergeCell ref="D38:D3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AB003-0AAF-4DDE-92A4-C625464553E1}">
  <sheetPr>
    <tabColor rgb="FF92D050"/>
  </sheetPr>
  <dimension ref="B4:R54"/>
  <sheetViews>
    <sheetView zoomScaleNormal="100" workbookViewId="0">
      <selection activeCell="G9" sqref="G9"/>
    </sheetView>
  </sheetViews>
  <sheetFormatPr defaultRowHeight="13.8" x14ac:dyDescent="0.25"/>
  <cols>
    <col min="1" max="1" width="11.75" customWidth="1"/>
    <col min="2" max="2" width="18.625" style="1" customWidth="1"/>
    <col min="3" max="3" width="24.125" customWidth="1"/>
    <col min="4" max="4" width="15.25" customWidth="1"/>
    <col min="5" max="5" width="14.375" customWidth="1"/>
    <col min="6" max="6" width="10.75" customWidth="1"/>
    <col min="7" max="7" width="11.875" customWidth="1"/>
    <col min="8" max="8" width="12.375" customWidth="1"/>
    <col min="9" max="9" width="12.375" style="6" customWidth="1"/>
    <col min="10" max="10" width="11" style="8" customWidth="1"/>
    <col min="11" max="11" width="11.625" style="8" customWidth="1"/>
    <col min="12" max="12" width="11.875" style="8" customWidth="1"/>
    <col min="13" max="13" width="13.375" customWidth="1"/>
    <col min="14" max="14" width="13.625" customWidth="1"/>
    <col min="15" max="15" width="13.75" customWidth="1"/>
    <col min="16" max="16" width="13.125" customWidth="1"/>
    <col min="17" max="17" width="14.125" customWidth="1"/>
    <col min="18" max="18" width="9.875" customWidth="1"/>
    <col min="19" max="19" width="8.875" customWidth="1"/>
  </cols>
  <sheetData>
    <row r="4" spans="2:13" ht="15" customHeight="1" x14ac:dyDescent="0.25">
      <c r="B4" s="70" t="s">
        <v>6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2:13" ht="15" customHeight="1" x14ac:dyDescent="0.25">
      <c r="B5" s="70" t="s">
        <v>1</v>
      </c>
      <c r="C5" s="70" t="s">
        <v>0</v>
      </c>
      <c r="D5" s="72" t="s">
        <v>137</v>
      </c>
      <c r="E5" s="70" t="s">
        <v>80</v>
      </c>
      <c r="F5" s="70" t="s">
        <v>81</v>
      </c>
      <c r="G5" s="70" t="s">
        <v>51</v>
      </c>
      <c r="H5" s="70"/>
      <c r="I5" s="70" t="s">
        <v>52</v>
      </c>
      <c r="J5" s="70"/>
      <c r="K5" s="70"/>
      <c r="L5" s="70"/>
      <c r="M5" s="70"/>
    </row>
    <row r="6" spans="2:13" ht="27.9" customHeight="1" x14ac:dyDescent="0.25">
      <c r="B6" s="70"/>
      <c r="C6" s="70"/>
      <c r="D6" s="73"/>
      <c r="E6" s="70"/>
      <c r="F6" s="70"/>
      <c r="G6" s="20" t="s">
        <v>15</v>
      </c>
      <c r="H6" s="20" t="s">
        <v>16</v>
      </c>
      <c r="I6" s="21" t="s">
        <v>49</v>
      </c>
      <c r="J6" s="21" t="s">
        <v>48</v>
      </c>
      <c r="K6" s="21" t="s">
        <v>50</v>
      </c>
      <c r="L6" s="21" t="s">
        <v>53</v>
      </c>
      <c r="M6" s="21" t="s">
        <v>82</v>
      </c>
    </row>
    <row r="7" spans="2:13" ht="15" customHeight="1" x14ac:dyDescent="0.25">
      <c r="B7" s="75" t="s">
        <v>2</v>
      </c>
      <c r="C7" s="19" t="s">
        <v>20</v>
      </c>
      <c r="D7" s="78">
        <f>SUM(E7:E11)</f>
        <v>380</v>
      </c>
      <c r="E7" s="4">
        <v>80</v>
      </c>
      <c r="F7" s="3">
        <f>E7*6</f>
        <v>480</v>
      </c>
      <c r="G7" s="22">
        <v>300</v>
      </c>
      <c r="H7" s="5">
        <f>G7*E7</f>
        <v>24000</v>
      </c>
      <c r="I7" s="7">
        <v>20</v>
      </c>
      <c r="J7" s="7">
        <f t="shared" ref="J7:J41" si="0">I7*F7</f>
        <v>9600</v>
      </c>
      <c r="K7" s="7">
        <f>J7*$Q$44*365/1000</f>
        <v>28032</v>
      </c>
      <c r="L7" s="7">
        <v>2</v>
      </c>
      <c r="M7" s="7">
        <f>L7*365</f>
        <v>730</v>
      </c>
    </row>
    <row r="8" spans="2:13" ht="15" customHeight="1" x14ac:dyDescent="0.25">
      <c r="B8" s="75"/>
      <c r="C8" s="19" t="s">
        <v>21</v>
      </c>
      <c r="D8" s="79"/>
      <c r="E8" s="4">
        <v>150</v>
      </c>
      <c r="F8" s="3">
        <f t="shared" ref="F8:F24" si="1">E8*6</f>
        <v>900</v>
      </c>
      <c r="G8" s="22">
        <v>300</v>
      </c>
      <c r="H8" s="5">
        <f t="shared" ref="H8:H44" si="2">G8*E8</f>
        <v>45000</v>
      </c>
      <c r="I8" s="7">
        <v>20</v>
      </c>
      <c r="J8" s="7">
        <f t="shared" si="0"/>
        <v>18000</v>
      </c>
      <c r="K8" s="7">
        <f>J8*$Q$44*365/1000</f>
        <v>52560</v>
      </c>
      <c r="L8" s="7">
        <v>2</v>
      </c>
      <c r="M8" s="7">
        <f t="shared" ref="M8:M44" si="3">L8*365</f>
        <v>730</v>
      </c>
    </row>
    <row r="9" spans="2:13" ht="15" customHeight="1" x14ac:dyDescent="0.25">
      <c r="B9" s="75"/>
      <c r="C9" s="19" t="s">
        <v>22</v>
      </c>
      <c r="D9" s="79"/>
      <c r="E9" s="4">
        <v>60</v>
      </c>
      <c r="F9" s="3">
        <f t="shared" si="1"/>
        <v>360</v>
      </c>
      <c r="G9" s="22">
        <v>1100</v>
      </c>
      <c r="H9" s="5">
        <f t="shared" si="2"/>
        <v>66000</v>
      </c>
      <c r="I9" s="7">
        <v>50</v>
      </c>
      <c r="J9" s="7">
        <f t="shared" si="0"/>
        <v>18000</v>
      </c>
      <c r="K9" s="7">
        <f t="shared" ref="K9:K44" si="4">J9*$Q$44*365/1000</f>
        <v>52560</v>
      </c>
      <c r="L9" s="7">
        <v>20</v>
      </c>
      <c r="M9" s="7">
        <f t="shared" si="3"/>
        <v>7300</v>
      </c>
    </row>
    <row r="10" spans="2:13" ht="15" customHeight="1" x14ac:dyDescent="0.25">
      <c r="B10" s="75"/>
      <c r="C10" s="19" t="s">
        <v>67</v>
      </c>
      <c r="D10" s="79"/>
      <c r="E10" s="4">
        <v>60</v>
      </c>
      <c r="F10" s="3">
        <f t="shared" si="1"/>
        <v>360</v>
      </c>
      <c r="G10" s="22">
        <v>600</v>
      </c>
      <c r="H10" s="5">
        <f t="shared" si="2"/>
        <v>36000</v>
      </c>
      <c r="I10" s="7">
        <v>20</v>
      </c>
      <c r="J10" s="7">
        <f>I10*F10</f>
        <v>7200</v>
      </c>
      <c r="K10" s="7">
        <f t="shared" si="4"/>
        <v>21024</v>
      </c>
      <c r="L10" s="7">
        <v>10</v>
      </c>
      <c r="M10" s="7">
        <f t="shared" si="3"/>
        <v>3650</v>
      </c>
    </row>
    <row r="11" spans="2:13" ht="15" customHeight="1" x14ac:dyDescent="0.25">
      <c r="B11" s="75"/>
      <c r="C11" s="19" t="s">
        <v>11</v>
      </c>
      <c r="D11" s="80"/>
      <c r="E11" s="4">
        <v>30</v>
      </c>
      <c r="F11" s="3">
        <f t="shared" si="1"/>
        <v>180</v>
      </c>
      <c r="G11" s="22">
        <v>500</v>
      </c>
      <c r="H11" s="5">
        <f t="shared" si="2"/>
        <v>15000</v>
      </c>
      <c r="I11" s="7">
        <v>20</v>
      </c>
      <c r="J11" s="7">
        <f t="shared" si="0"/>
        <v>3600</v>
      </c>
      <c r="K11" s="7">
        <f t="shared" si="4"/>
        <v>10512</v>
      </c>
      <c r="L11" s="7">
        <v>2</v>
      </c>
      <c r="M11" s="7">
        <f t="shared" si="3"/>
        <v>730</v>
      </c>
    </row>
    <row r="12" spans="2:13" ht="15" customHeight="1" x14ac:dyDescent="0.25">
      <c r="B12" s="75" t="s">
        <v>3</v>
      </c>
      <c r="C12" s="19" t="s">
        <v>22</v>
      </c>
      <c r="D12" s="78">
        <f>SUM(E12:E15)</f>
        <v>600</v>
      </c>
      <c r="E12" s="4">
        <v>200</v>
      </c>
      <c r="F12" s="3">
        <f t="shared" si="1"/>
        <v>1200</v>
      </c>
      <c r="G12" s="22">
        <v>1100</v>
      </c>
      <c r="H12" s="5">
        <f t="shared" si="2"/>
        <v>220000</v>
      </c>
      <c r="I12" s="7">
        <v>50</v>
      </c>
      <c r="J12" s="7">
        <f t="shared" si="0"/>
        <v>60000</v>
      </c>
      <c r="K12" s="7">
        <f t="shared" si="4"/>
        <v>175200</v>
      </c>
      <c r="L12" s="7">
        <v>20</v>
      </c>
      <c r="M12" s="7">
        <f t="shared" si="3"/>
        <v>7300</v>
      </c>
    </row>
    <row r="13" spans="2:13" ht="15" customHeight="1" x14ac:dyDescent="0.25">
      <c r="B13" s="75"/>
      <c r="C13" s="19" t="s">
        <v>67</v>
      </c>
      <c r="D13" s="79"/>
      <c r="E13" s="4">
        <v>200</v>
      </c>
      <c r="F13" s="3">
        <f t="shared" si="1"/>
        <v>1200</v>
      </c>
      <c r="G13" s="22">
        <v>600</v>
      </c>
      <c r="H13" s="5">
        <f t="shared" si="2"/>
        <v>120000</v>
      </c>
      <c r="I13" s="7">
        <v>20</v>
      </c>
      <c r="J13" s="7">
        <f t="shared" si="0"/>
        <v>24000</v>
      </c>
      <c r="K13" s="7">
        <f t="shared" si="4"/>
        <v>70080</v>
      </c>
      <c r="L13" s="7">
        <v>10</v>
      </c>
      <c r="M13" s="7">
        <f t="shared" si="3"/>
        <v>3650</v>
      </c>
    </row>
    <row r="14" spans="2:13" ht="15" customHeight="1" x14ac:dyDescent="0.25">
      <c r="B14" s="75"/>
      <c r="C14" s="19" t="s">
        <v>23</v>
      </c>
      <c r="D14" s="79"/>
      <c r="E14" s="4">
        <f>85*2</f>
        <v>170</v>
      </c>
      <c r="F14" s="3">
        <f t="shared" si="1"/>
        <v>1020</v>
      </c>
      <c r="G14" s="22">
        <v>350</v>
      </c>
      <c r="H14" s="5">
        <f t="shared" si="2"/>
        <v>59500</v>
      </c>
      <c r="I14" s="7">
        <v>15</v>
      </c>
      <c r="J14" s="7">
        <f t="shared" si="0"/>
        <v>15300</v>
      </c>
      <c r="K14" s="7">
        <f t="shared" si="4"/>
        <v>44676</v>
      </c>
      <c r="L14" s="7">
        <v>1</v>
      </c>
      <c r="M14" s="7">
        <f t="shared" si="3"/>
        <v>365</v>
      </c>
    </row>
    <row r="15" spans="2:13" ht="15" customHeight="1" x14ac:dyDescent="0.25">
      <c r="B15" s="75"/>
      <c r="C15" s="19" t="s">
        <v>24</v>
      </c>
      <c r="D15" s="80"/>
      <c r="E15" s="4">
        <v>30</v>
      </c>
      <c r="F15" s="3">
        <f t="shared" si="1"/>
        <v>180</v>
      </c>
      <c r="G15" s="22">
        <v>350</v>
      </c>
      <c r="H15" s="5">
        <f t="shared" si="2"/>
        <v>10500</v>
      </c>
      <c r="I15" s="7">
        <v>20</v>
      </c>
      <c r="J15" s="7">
        <f t="shared" si="0"/>
        <v>3600</v>
      </c>
      <c r="K15" s="7">
        <f t="shared" si="4"/>
        <v>10512</v>
      </c>
      <c r="L15" s="7">
        <v>1</v>
      </c>
      <c r="M15" s="7">
        <f t="shared" si="3"/>
        <v>365</v>
      </c>
    </row>
    <row r="16" spans="2:13" ht="15" customHeight="1" x14ac:dyDescent="0.25">
      <c r="B16" s="75" t="s">
        <v>4</v>
      </c>
      <c r="C16" s="19" t="s">
        <v>4</v>
      </c>
      <c r="D16" s="78">
        <f>SUM(E16:E18)</f>
        <v>300</v>
      </c>
      <c r="E16" s="4">
        <v>210</v>
      </c>
      <c r="F16" s="3">
        <f t="shared" si="1"/>
        <v>1260</v>
      </c>
      <c r="G16" s="22">
        <v>1000</v>
      </c>
      <c r="H16" s="5">
        <f t="shared" si="2"/>
        <v>210000</v>
      </c>
      <c r="I16" s="7">
        <v>50</v>
      </c>
      <c r="J16" s="7">
        <f t="shared" si="0"/>
        <v>63000</v>
      </c>
      <c r="K16" s="7">
        <f t="shared" si="4"/>
        <v>183960</v>
      </c>
      <c r="L16" s="7">
        <v>55</v>
      </c>
      <c r="M16" s="7">
        <f t="shared" si="3"/>
        <v>20075</v>
      </c>
    </row>
    <row r="17" spans="2:13" ht="15" customHeight="1" x14ac:dyDescent="0.25">
      <c r="B17" s="75"/>
      <c r="C17" s="19" t="s">
        <v>11</v>
      </c>
      <c r="D17" s="79"/>
      <c r="E17" s="4">
        <v>30</v>
      </c>
      <c r="F17" s="3">
        <f t="shared" si="1"/>
        <v>180</v>
      </c>
      <c r="G17" s="22">
        <v>600</v>
      </c>
      <c r="H17" s="5">
        <f t="shared" si="2"/>
        <v>18000</v>
      </c>
      <c r="I17" s="7">
        <v>20</v>
      </c>
      <c r="J17" s="7">
        <f t="shared" si="0"/>
        <v>3600</v>
      </c>
      <c r="K17" s="7">
        <f t="shared" si="4"/>
        <v>10512</v>
      </c>
      <c r="L17" s="7">
        <v>4</v>
      </c>
      <c r="M17" s="7">
        <f t="shared" si="3"/>
        <v>1460</v>
      </c>
    </row>
    <row r="18" spans="2:13" ht="15" customHeight="1" x14ac:dyDescent="0.25">
      <c r="B18" s="75"/>
      <c r="C18" s="19" t="s">
        <v>25</v>
      </c>
      <c r="D18" s="80"/>
      <c r="E18" s="4">
        <v>60</v>
      </c>
      <c r="F18" s="3">
        <f t="shared" si="1"/>
        <v>360</v>
      </c>
      <c r="G18" s="22">
        <v>600</v>
      </c>
      <c r="H18" s="5">
        <f t="shared" si="2"/>
        <v>36000</v>
      </c>
      <c r="I18" s="7">
        <v>35</v>
      </c>
      <c r="J18" s="7">
        <f t="shared" si="0"/>
        <v>12600</v>
      </c>
      <c r="K18" s="7">
        <f t="shared" si="4"/>
        <v>36792</v>
      </c>
      <c r="L18" s="7">
        <v>15</v>
      </c>
      <c r="M18" s="7">
        <f t="shared" si="3"/>
        <v>5475</v>
      </c>
    </row>
    <row r="19" spans="2:13" ht="15" customHeight="1" x14ac:dyDescent="0.25">
      <c r="B19" s="75" t="s">
        <v>5</v>
      </c>
      <c r="C19" s="19" t="s">
        <v>27</v>
      </c>
      <c r="D19" s="78">
        <f>SUM(E19:E24)</f>
        <v>735</v>
      </c>
      <c r="E19" s="4">
        <v>240</v>
      </c>
      <c r="F19" s="3">
        <f t="shared" si="1"/>
        <v>1440</v>
      </c>
      <c r="G19" s="22">
        <v>500</v>
      </c>
      <c r="H19" s="5">
        <f t="shared" si="2"/>
        <v>120000</v>
      </c>
      <c r="I19" s="7">
        <v>20</v>
      </c>
      <c r="J19" s="7">
        <f t="shared" si="0"/>
        <v>28800</v>
      </c>
      <c r="K19" s="7">
        <f t="shared" si="4"/>
        <v>84096</v>
      </c>
      <c r="L19" s="7">
        <v>10</v>
      </c>
      <c r="M19" s="7">
        <f t="shared" si="3"/>
        <v>3650</v>
      </c>
    </row>
    <row r="20" spans="2:13" ht="15" customHeight="1" x14ac:dyDescent="0.25">
      <c r="B20" s="75"/>
      <c r="C20" s="19" t="s">
        <v>28</v>
      </c>
      <c r="D20" s="79"/>
      <c r="E20" s="4">
        <v>165</v>
      </c>
      <c r="F20" s="3">
        <f t="shared" si="1"/>
        <v>990</v>
      </c>
      <c r="G20" s="22">
        <v>500</v>
      </c>
      <c r="H20" s="5">
        <f t="shared" si="2"/>
        <v>82500</v>
      </c>
      <c r="I20" s="7">
        <v>20</v>
      </c>
      <c r="J20" s="7">
        <f t="shared" si="0"/>
        <v>19800</v>
      </c>
      <c r="K20" s="7">
        <f t="shared" si="4"/>
        <v>57816</v>
      </c>
      <c r="L20" s="7">
        <v>10</v>
      </c>
      <c r="M20" s="7">
        <f t="shared" si="3"/>
        <v>3650</v>
      </c>
    </row>
    <row r="21" spans="2:13" ht="15" customHeight="1" x14ac:dyDescent="0.25">
      <c r="B21" s="75"/>
      <c r="C21" s="19" t="s">
        <v>69</v>
      </c>
      <c r="D21" s="79"/>
      <c r="E21" s="4">
        <v>190</v>
      </c>
      <c r="F21" s="3">
        <f t="shared" si="1"/>
        <v>1140</v>
      </c>
      <c r="G21" s="22">
        <v>400</v>
      </c>
      <c r="H21" s="5">
        <f t="shared" si="2"/>
        <v>76000</v>
      </c>
      <c r="I21" s="7">
        <v>20</v>
      </c>
      <c r="J21" s="7">
        <f t="shared" si="0"/>
        <v>22800</v>
      </c>
      <c r="K21" s="7">
        <f t="shared" si="4"/>
        <v>66576</v>
      </c>
      <c r="L21" s="7">
        <v>5</v>
      </c>
      <c r="M21" s="7">
        <f t="shared" si="3"/>
        <v>1825</v>
      </c>
    </row>
    <row r="22" spans="2:13" ht="15" customHeight="1" x14ac:dyDescent="0.25">
      <c r="B22" s="75"/>
      <c r="C22" s="19" t="s">
        <v>11</v>
      </c>
      <c r="D22" s="79"/>
      <c r="E22" s="4">
        <v>45</v>
      </c>
      <c r="F22" s="3">
        <f t="shared" si="1"/>
        <v>270</v>
      </c>
      <c r="G22" s="22">
        <v>450</v>
      </c>
      <c r="H22" s="5">
        <f t="shared" si="2"/>
        <v>20250</v>
      </c>
      <c r="I22" s="7">
        <v>20</v>
      </c>
      <c r="J22" s="7">
        <f t="shared" si="0"/>
        <v>5400</v>
      </c>
      <c r="K22" s="7">
        <f t="shared" si="4"/>
        <v>15768</v>
      </c>
      <c r="L22" s="7">
        <v>2</v>
      </c>
      <c r="M22" s="7">
        <f t="shared" si="3"/>
        <v>730</v>
      </c>
    </row>
    <row r="23" spans="2:13" ht="15" customHeight="1" x14ac:dyDescent="0.25">
      <c r="B23" s="75"/>
      <c r="C23" s="19" t="s">
        <v>59</v>
      </c>
      <c r="D23" s="79"/>
      <c r="E23" s="4">
        <v>60</v>
      </c>
      <c r="F23" s="3">
        <f t="shared" si="1"/>
        <v>360</v>
      </c>
      <c r="G23" s="22">
        <v>400</v>
      </c>
      <c r="H23" s="5">
        <f t="shared" si="2"/>
        <v>24000</v>
      </c>
      <c r="I23" s="7">
        <v>20</v>
      </c>
      <c r="J23" s="7">
        <f t="shared" si="0"/>
        <v>7200</v>
      </c>
      <c r="K23" s="7">
        <f t="shared" si="4"/>
        <v>21024</v>
      </c>
      <c r="L23" s="7">
        <v>2</v>
      </c>
      <c r="M23" s="7">
        <f t="shared" si="3"/>
        <v>730</v>
      </c>
    </row>
    <row r="24" spans="2:13" ht="15" customHeight="1" x14ac:dyDescent="0.25">
      <c r="B24" s="75"/>
      <c r="C24" s="19" t="s">
        <v>29</v>
      </c>
      <c r="D24" s="80"/>
      <c r="E24" s="4">
        <v>35</v>
      </c>
      <c r="F24" s="3">
        <f t="shared" si="1"/>
        <v>210</v>
      </c>
      <c r="G24" s="22">
        <v>750</v>
      </c>
      <c r="H24" s="5">
        <f t="shared" si="2"/>
        <v>26250</v>
      </c>
      <c r="I24" s="7">
        <v>30</v>
      </c>
      <c r="J24" s="7">
        <f t="shared" si="0"/>
        <v>6300</v>
      </c>
      <c r="K24" s="7">
        <f t="shared" si="4"/>
        <v>18396</v>
      </c>
      <c r="L24" s="7">
        <v>2</v>
      </c>
      <c r="M24" s="7">
        <f t="shared" si="3"/>
        <v>730</v>
      </c>
    </row>
    <row r="25" spans="2:13" ht="15" customHeight="1" x14ac:dyDescent="0.25">
      <c r="B25" s="75" t="s">
        <v>7</v>
      </c>
      <c r="C25" s="19" t="s">
        <v>30</v>
      </c>
      <c r="D25" s="66">
        <f>SUM(E25:E28)</f>
        <v>250</v>
      </c>
      <c r="E25" s="4">
        <v>100</v>
      </c>
      <c r="F25" s="3">
        <f>E25*4</f>
        <v>400</v>
      </c>
      <c r="G25" s="22">
        <v>550</v>
      </c>
      <c r="H25" s="5">
        <f t="shared" si="2"/>
        <v>55000</v>
      </c>
      <c r="I25" s="7">
        <v>40</v>
      </c>
      <c r="J25" s="7">
        <f t="shared" si="0"/>
        <v>16000</v>
      </c>
      <c r="K25" s="7">
        <f t="shared" si="4"/>
        <v>46720</v>
      </c>
      <c r="L25" s="7">
        <v>4</v>
      </c>
      <c r="M25" s="7">
        <f t="shared" si="3"/>
        <v>1460</v>
      </c>
    </row>
    <row r="26" spans="2:13" ht="15" customHeight="1" x14ac:dyDescent="0.25">
      <c r="B26" s="75"/>
      <c r="C26" s="19" t="s">
        <v>31</v>
      </c>
      <c r="D26" s="68"/>
      <c r="E26" s="4">
        <v>60</v>
      </c>
      <c r="F26" s="3">
        <f t="shared" ref="F26:F39" si="5">E26*4</f>
        <v>240</v>
      </c>
      <c r="G26" s="22">
        <v>550</v>
      </c>
      <c r="H26" s="5">
        <f t="shared" si="2"/>
        <v>33000</v>
      </c>
      <c r="I26" s="7">
        <v>40</v>
      </c>
      <c r="J26" s="7">
        <f t="shared" si="0"/>
        <v>9600</v>
      </c>
      <c r="K26" s="7">
        <f t="shared" si="4"/>
        <v>28032</v>
      </c>
      <c r="L26" s="7">
        <v>4</v>
      </c>
      <c r="M26" s="7">
        <f t="shared" si="3"/>
        <v>1460</v>
      </c>
    </row>
    <row r="27" spans="2:13" ht="15" customHeight="1" x14ac:dyDescent="0.25">
      <c r="B27" s="75"/>
      <c r="C27" s="19" t="s">
        <v>32</v>
      </c>
      <c r="D27" s="68"/>
      <c r="E27" s="4">
        <v>20</v>
      </c>
      <c r="F27" s="3">
        <f t="shared" si="5"/>
        <v>80</v>
      </c>
      <c r="G27" s="22">
        <v>550</v>
      </c>
      <c r="H27" s="5">
        <f t="shared" si="2"/>
        <v>11000</v>
      </c>
      <c r="I27" s="7">
        <v>40</v>
      </c>
      <c r="J27" s="7">
        <f t="shared" si="0"/>
        <v>3200</v>
      </c>
      <c r="K27" s="7">
        <f t="shared" si="4"/>
        <v>9344</v>
      </c>
      <c r="L27" s="7">
        <v>3</v>
      </c>
      <c r="M27" s="7">
        <f t="shared" si="3"/>
        <v>1095</v>
      </c>
    </row>
    <row r="28" spans="2:13" ht="15" customHeight="1" x14ac:dyDescent="0.25">
      <c r="B28" s="75"/>
      <c r="C28" s="19" t="s">
        <v>33</v>
      </c>
      <c r="D28" s="69"/>
      <c r="E28" s="4">
        <v>70</v>
      </c>
      <c r="F28" s="3">
        <f t="shared" si="5"/>
        <v>280</v>
      </c>
      <c r="G28" s="22">
        <v>500</v>
      </c>
      <c r="H28" s="5">
        <f t="shared" si="2"/>
        <v>35000</v>
      </c>
      <c r="I28" s="7">
        <v>40</v>
      </c>
      <c r="J28" s="7">
        <f t="shared" si="0"/>
        <v>11200</v>
      </c>
      <c r="K28" s="7">
        <f t="shared" si="4"/>
        <v>32704</v>
      </c>
      <c r="L28" s="7">
        <v>3</v>
      </c>
      <c r="M28" s="7">
        <f t="shared" si="3"/>
        <v>1095</v>
      </c>
    </row>
    <row r="29" spans="2:13" ht="15" customHeight="1" x14ac:dyDescent="0.25">
      <c r="B29" s="3" t="s">
        <v>10</v>
      </c>
      <c r="C29" s="3" t="s">
        <v>34</v>
      </c>
      <c r="D29" s="3">
        <f>E29</f>
        <v>100</v>
      </c>
      <c r="E29" s="3">
        <v>100</v>
      </c>
      <c r="F29" s="3">
        <f t="shared" si="5"/>
        <v>400</v>
      </c>
      <c r="G29" s="22">
        <v>500</v>
      </c>
      <c r="H29" s="5">
        <f t="shared" si="2"/>
        <v>50000</v>
      </c>
      <c r="I29" s="7">
        <v>50</v>
      </c>
      <c r="J29" s="7">
        <f t="shared" si="0"/>
        <v>20000</v>
      </c>
      <c r="K29" s="7">
        <f t="shared" si="4"/>
        <v>58400</v>
      </c>
      <c r="L29" s="7">
        <v>3</v>
      </c>
      <c r="M29" s="7">
        <f t="shared" si="3"/>
        <v>1095</v>
      </c>
    </row>
    <row r="30" spans="2:13" ht="15" customHeight="1" x14ac:dyDescent="0.25">
      <c r="B30" s="75" t="s">
        <v>11</v>
      </c>
      <c r="C30" s="19" t="s">
        <v>35</v>
      </c>
      <c r="D30" s="66">
        <f>SUM(E30:E31)</f>
        <v>100</v>
      </c>
      <c r="E30" s="4">
        <f>20*2</f>
        <v>40</v>
      </c>
      <c r="F30" s="3">
        <f t="shared" si="5"/>
        <v>160</v>
      </c>
      <c r="G30" s="22">
        <v>400</v>
      </c>
      <c r="H30" s="5">
        <f t="shared" si="2"/>
        <v>16000</v>
      </c>
      <c r="I30" s="7">
        <v>30</v>
      </c>
      <c r="J30" s="7">
        <f t="shared" si="0"/>
        <v>4800</v>
      </c>
      <c r="K30" s="7">
        <f t="shared" si="4"/>
        <v>14016</v>
      </c>
      <c r="L30" s="7">
        <v>2</v>
      </c>
      <c r="M30" s="7">
        <f t="shared" si="3"/>
        <v>730</v>
      </c>
    </row>
    <row r="31" spans="2:13" ht="15" customHeight="1" x14ac:dyDescent="0.25">
      <c r="B31" s="75"/>
      <c r="C31" s="19" t="s">
        <v>36</v>
      </c>
      <c r="D31" s="67"/>
      <c r="E31" s="4">
        <v>60</v>
      </c>
      <c r="F31" s="3">
        <f t="shared" si="5"/>
        <v>240</v>
      </c>
      <c r="G31" s="22">
        <v>400</v>
      </c>
      <c r="H31" s="5">
        <f t="shared" si="2"/>
        <v>24000</v>
      </c>
      <c r="I31" s="7">
        <v>30</v>
      </c>
      <c r="J31" s="7">
        <f t="shared" si="0"/>
        <v>7200</v>
      </c>
      <c r="K31" s="7">
        <f t="shared" si="4"/>
        <v>21024</v>
      </c>
      <c r="L31" s="7">
        <v>10</v>
      </c>
      <c r="M31" s="7">
        <f t="shared" si="3"/>
        <v>3650</v>
      </c>
    </row>
    <row r="32" spans="2:13" ht="15" customHeight="1" x14ac:dyDescent="0.25">
      <c r="B32" s="75" t="s">
        <v>12</v>
      </c>
      <c r="C32" s="19" t="s">
        <v>37</v>
      </c>
      <c r="D32" s="66">
        <f>SUM(E32:E33)</f>
        <v>300</v>
      </c>
      <c r="E32" s="4">
        <v>175</v>
      </c>
      <c r="F32" s="3">
        <f t="shared" si="5"/>
        <v>700</v>
      </c>
      <c r="G32" s="22">
        <v>450</v>
      </c>
      <c r="H32" s="5">
        <f t="shared" si="2"/>
        <v>78750</v>
      </c>
      <c r="I32" s="7">
        <v>40</v>
      </c>
      <c r="J32" s="7">
        <f t="shared" si="0"/>
        <v>28000</v>
      </c>
      <c r="K32" s="7">
        <f t="shared" si="4"/>
        <v>81760</v>
      </c>
      <c r="L32" s="7">
        <v>3</v>
      </c>
      <c r="M32" s="7">
        <f t="shared" si="3"/>
        <v>1095</v>
      </c>
    </row>
    <row r="33" spans="2:18" ht="15" customHeight="1" x14ac:dyDescent="0.25">
      <c r="B33" s="75"/>
      <c r="C33" s="19" t="s">
        <v>38</v>
      </c>
      <c r="D33" s="67"/>
      <c r="E33" s="4">
        <v>125</v>
      </c>
      <c r="F33" s="3">
        <f t="shared" si="5"/>
        <v>500</v>
      </c>
      <c r="G33" s="22">
        <v>450</v>
      </c>
      <c r="H33" s="5">
        <f t="shared" si="2"/>
        <v>56250</v>
      </c>
      <c r="I33" s="7">
        <v>40</v>
      </c>
      <c r="J33" s="7">
        <f t="shared" si="0"/>
        <v>20000</v>
      </c>
      <c r="K33" s="7">
        <f t="shared" si="4"/>
        <v>58400</v>
      </c>
      <c r="L33" s="7">
        <v>3</v>
      </c>
      <c r="M33" s="7">
        <f t="shared" si="3"/>
        <v>1095</v>
      </c>
    </row>
    <row r="34" spans="2:18" ht="15" customHeight="1" x14ac:dyDescent="0.3">
      <c r="B34" s="3" t="s">
        <v>17</v>
      </c>
      <c r="C34" s="3" t="s">
        <v>70</v>
      </c>
      <c r="D34" s="7">
        <f>E34</f>
        <v>800</v>
      </c>
      <c r="E34" s="4">
        <v>800</v>
      </c>
      <c r="F34" s="3">
        <v>0</v>
      </c>
      <c r="G34" s="22">
        <v>100</v>
      </c>
      <c r="H34" s="5">
        <f t="shared" si="2"/>
        <v>80000</v>
      </c>
      <c r="I34" s="7">
        <v>5</v>
      </c>
      <c r="J34" s="7">
        <f>E34*I34</f>
        <v>4000</v>
      </c>
      <c r="K34" s="7">
        <f t="shared" si="4"/>
        <v>11680</v>
      </c>
      <c r="L34" s="7">
        <v>2</v>
      </c>
      <c r="M34" s="7">
        <f t="shared" si="3"/>
        <v>730</v>
      </c>
      <c r="O34" s="27" t="s">
        <v>78</v>
      </c>
      <c r="P34" s="28">
        <v>0.4</v>
      </c>
      <c r="Q34" s="29">
        <f>Q38*P34</f>
        <v>190000</v>
      </c>
    </row>
    <row r="35" spans="2:18" ht="15" customHeight="1" x14ac:dyDescent="0.3">
      <c r="B35" s="3" t="s">
        <v>14</v>
      </c>
      <c r="C35" s="3" t="s">
        <v>14</v>
      </c>
      <c r="D35" s="7">
        <f>E35</f>
        <v>50</v>
      </c>
      <c r="E35" s="4">
        <v>50</v>
      </c>
      <c r="F35" s="3">
        <f t="shared" si="5"/>
        <v>200</v>
      </c>
      <c r="G35" s="22">
        <v>400</v>
      </c>
      <c r="H35" s="5">
        <f t="shared" si="2"/>
        <v>20000</v>
      </c>
      <c r="I35" s="7">
        <v>40</v>
      </c>
      <c r="J35" s="7">
        <f t="shared" si="0"/>
        <v>8000</v>
      </c>
      <c r="K35" s="7">
        <f t="shared" si="4"/>
        <v>23360</v>
      </c>
      <c r="L35" s="7">
        <v>3</v>
      </c>
      <c r="M35" s="7">
        <f t="shared" si="3"/>
        <v>1095</v>
      </c>
      <c r="O35" s="30"/>
      <c r="P35" s="30"/>
      <c r="Q35" s="30"/>
    </row>
    <row r="36" spans="2:18" ht="15" customHeight="1" x14ac:dyDescent="0.3">
      <c r="B36" s="75" t="s">
        <v>8</v>
      </c>
      <c r="C36" s="3" t="s">
        <v>39</v>
      </c>
      <c r="D36" s="66">
        <f>SUM(E36:E37)</f>
        <v>200</v>
      </c>
      <c r="E36" s="4">
        <v>100</v>
      </c>
      <c r="F36" s="3">
        <f t="shared" si="5"/>
        <v>400</v>
      </c>
      <c r="G36" s="22">
        <v>1000</v>
      </c>
      <c r="H36" s="5">
        <f t="shared" si="2"/>
        <v>100000</v>
      </c>
      <c r="I36" s="7">
        <v>30</v>
      </c>
      <c r="J36" s="7">
        <f t="shared" si="0"/>
        <v>12000</v>
      </c>
      <c r="K36" s="7">
        <f t="shared" si="4"/>
        <v>35040</v>
      </c>
      <c r="L36" s="7">
        <v>4</v>
      </c>
      <c r="M36" s="7">
        <f t="shared" si="3"/>
        <v>1460</v>
      </c>
      <c r="O36" s="27" t="s">
        <v>77</v>
      </c>
      <c r="P36" s="30"/>
      <c r="Q36" s="30"/>
    </row>
    <row r="37" spans="2:18" ht="15" customHeight="1" x14ac:dyDescent="0.3">
      <c r="B37" s="75"/>
      <c r="C37" s="3" t="s">
        <v>40</v>
      </c>
      <c r="D37" s="69"/>
      <c r="E37" s="4">
        <v>100</v>
      </c>
      <c r="F37" s="3">
        <f t="shared" si="5"/>
        <v>400</v>
      </c>
      <c r="G37" s="22">
        <v>1000</v>
      </c>
      <c r="H37" s="5">
        <f t="shared" si="2"/>
        <v>100000</v>
      </c>
      <c r="I37" s="7">
        <v>50</v>
      </c>
      <c r="J37" s="7">
        <f t="shared" si="0"/>
        <v>20000</v>
      </c>
      <c r="K37" s="7">
        <f t="shared" si="4"/>
        <v>58400</v>
      </c>
      <c r="L37" s="7">
        <v>10</v>
      </c>
      <c r="M37" s="7">
        <f t="shared" si="3"/>
        <v>3650</v>
      </c>
      <c r="O37" s="30" t="s">
        <v>74</v>
      </c>
      <c r="P37" s="30" t="s">
        <v>75</v>
      </c>
      <c r="Q37" s="30"/>
    </row>
    <row r="38" spans="2:18" ht="15" customHeight="1" x14ac:dyDescent="0.3">
      <c r="B38" s="75" t="s">
        <v>43</v>
      </c>
      <c r="C38" s="3" t="s">
        <v>41</v>
      </c>
      <c r="D38" s="66">
        <f>SUM(E38:E39)</f>
        <v>100</v>
      </c>
      <c r="E38" s="4">
        <v>50</v>
      </c>
      <c r="F38" s="3">
        <f t="shared" si="5"/>
        <v>200</v>
      </c>
      <c r="G38" s="22">
        <v>500</v>
      </c>
      <c r="H38" s="5">
        <f t="shared" si="2"/>
        <v>25000</v>
      </c>
      <c r="I38" s="7">
        <v>40</v>
      </c>
      <c r="J38" s="7">
        <f t="shared" si="0"/>
        <v>8000</v>
      </c>
      <c r="K38" s="7">
        <f t="shared" si="4"/>
        <v>23360</v>
      </c>
      <c r="L38" s="7">
        <v>10</v>
      </c>
      <c r="M38" s="7">
        <f t="shared" si="3"/>
        <v>3650</v>
      </c>
      <c r="O38" s="30">
        <f>E40/O40</f>
        <v>380</v>
      </c>
      <c r="P38" s="31">
        <f>O38*P40</f>
        <v>190</v>
      </c>
      <c r="Q38" s="29">
        <f>P38*Q40</f>
        <v>475000</v>
      </c>
    </row>
    <row r="39" spans="2:18" ht="15" customHeight="1" x14ac:dyDescent="0.3">
      <c r="B39" s="75"/>
      <c r="C39" s="3" t="s">
        <v>42</v>
      </c>
      <c r="D39" s="67"/>
      <c r="E39" s="4">
        <v>50</v>
      </c>
      <c r="F39" s="3">
        <f t="shared" si="5"/>
        <v>200</v>
      </c>
      <c r="G39" s="22">
        <v>1300</v>
      </c>
      <c r="H39" s="5">
        <f t="shared" si="2"/>
        <v>65000</v>
      </c>
      <c r="I39" s="7">
        <v>50</v>
      </c>
      <c r="J39" s="7">
        <f>I39*F39</f>
        <v>10000</v>
      </c>
      <c r="K39" s="7">
        <f t="shared" si="4"/>
        <v>29200</v>
      </c>
      <c r="L39" s="7">
        <v>20</v>
      </c>
      <c r="M39" s="7">
        <f t="shared" si="3"/>
        <v>7300</v>
      </c>
      <c r="O39" s="30" t="s">
        <v>73</v>
      </c>
      <c r="P39" s="30" t="s">
        <v>79</v>
      </c>
      <c r="Q39" s="30" t="s">
        <v>76</v>
      </c>
    </row>
    <row r="40" spans="2:18" ht="15" customHeight="1" x14ac:dyDescent="0.3">
      <c r="B40" s="75" t="s">
        <v>9</v>
      </c>
      <c r="C40" s="3" t="s">
        <v>45</v>
      </c>
      <c r="D40" s="66">
        <f>SUM(E40:E41)</f>
        <v>620</v>
      </c>
      <c r="E40" s="23">
        <v>570</v>
      </c>
      <c r="F40" s="3">
        <v>0</v>
      </c>
      <c r="G40" s="22">
        <v>300</v>
      </c>
      <c r="H40" s="5">
        <f t="shared" si="2"/>
        <v>171000</v>
      </c>
      <c r="I40" s="7">
        <v>5</v>
      </c>
      <c r="J40" s="7">
        <f>I40*F40</f>
        <v>0</v>
      </c>
      <c r="K40" s="7">
        <v>-500000</v>
      </c>
      <c r="L40" s="7">
        <v>2</v>
      </c>
      <c r="M40" s="7">
        <f t="shared" si="3"/>
        <v>730</v>
      </c>
      <c r="O40" s="30">
        <v>1.5</v>
      </c>
      <c r="P40" s="30">
        <v>0.5</v>
      </c>
      <c r="Q40" s="30">
        <v>2500</v>
      </c>
    </row>
    <row r="41" spans="2:18" ht="15" customHeight="1" x14ac:dyDescent="0.25">
      <c r="B41" s="75"/>
      <c r="C41" s="3" t="s">
        <v>46</v>
      </c>
      <c r="D41" s="67"/>
      <c r="E41" s="23">
        <v>50</v>
      </c>
      <c r="F41" s="3">
        <v>0</v>
      </c>
      <c r="G41" s="22">
        <v>1600</v>
      </c>
      <c r="H41" s="5">
        <f t="shared" si="2"/>
        <v>80000</v>
      </c>
      <c r="I41" s="7">
        <v>5</v>
      </c>
      <c r="J41" s="7">
        <f t="shared" si="0"/>
        <v>0</v>
      </c>
      <c r="K41" s="7">
        <v>-190000</v>
      </c>
      <c r="L41" s="7">
        <v>2</v>
      </c>
      <c r="M41" s="7">
        <f t="shared" si="3"/>
        <v>730</v>
      </c>
    </row>
    <row r="42" spans="2:18" ht="15" customHeight="1" x14ac:dyDescent="0.25">
      <c r="B42" s="3" t="s">
        <v>18</v>
      </c>
      <c r="C42" s="3" t="s">
        <v>18</v>
      </c>
      <c r="D42" s="7">
        <f>E42</f>
        <v>600</v>
      </c>
      <c r="E42" s="23">
        <v>600</v>
      </c>
      <c r="F42" s="3">
        <v>0</v>
      </c>
      <c r="G42" s="22">
        <v>60</v>
      </c>
      <c r="H42" s="5">
        <f t="shared" si="2"/>
        <v>36000</v>
      </c>
      <c r="I42" s="7">
        <v>10</v>
      </c>
      <c r="J42" s="7">
        <f>I42*E42</f>
        <v>6000</v>
      </c>
      <c r="K42" s="7">
        <f t="shared" si="4"/>
        <v>17520</v>
      </c>
      <c r="L42" s="7">
        <v>2</v>
      </c>
      <c r="M42" s="7">
        <f t="shared" si="3"/>
        <v>730</v>
      </c>
    </row>
    <row r="43" spans="2:18" ht="15" customHeight="1" x14ac:dyDescent="0.25">
      <c r="B43" s="3" t="s">
        <v>44</v>
      </c>
      <c r="C43" s="3" t="s">
        <v>44</v>
      </c>
      <c r="D43" s="7">
        <f t="shared" ref="D43:D44" si="6">E43</f>
        <v>6300</v>
      </c>
      <c r="E43" s="23">
        <v>6300</v>
      </c>
      <c r="F43" s="3">
        <v>0</v>
      </c>
      <c r="G43" s="22">
        <v>17</v>
      </c>
      <c r="H43" s="5">
        <f t="shared" si="2"/>
        <v>107100</v>
      </c>
      <c r="I43" s="7">
        <v>5</v>
      </c>
      <c r="J43" s="7">
        <f>I43*E43</f>
        <v>31500</v>
      </c>
      <c r="K43" s="7">
        <f t="shared" si="4"/>
        <v>91980</v>
      </c>
      <c r="L43" s="7">
        <v>2</v>
      </c>
      <c r="M43" s="7">
        <f t="shared" si="3"/>
        <v>730</v>
      </c>
      <c r="N43" s="14" t="s">
        <v>55</v>
      </c>
      <c r="O43" s="10" t="s">
        <v>54</v>
      </c>
      <c r="P43" s="10" t="s">
        <v>61</v>
      </c>
      <c r="Q43" s="10" t="s">
        <v>60</v>
      </c>
    </row>
    <row r="44" spans="2:18" ht="15" customHeight="1" x14ac:dyDescent="0.25">
      <c r="B44" s="3" t="s">
        <v>72</v>
      </c>
      <c r="C44" s="3" t="s">
        <v>71</v>
      </c>
      <c r="D44" s="7">
        <f t="shared" si="6"/>
        <v>5600</v>
      </c>
      <c r="E44" s="23">
        <v>5600</v>
      </c>
      <c r="F44" s="3">
        <v>0</v>
      </c>
      <c r="G44" s="22">
        <v>5</v>
      </c>
      <c r="H44" s="5">
        <f t="shared" si="2"/>
        <v>28000</v>
      </c>
      <c r="I44" s="7">
        <v>3</v>
      </c>
      <c r="J44" s="7">
        <f>I44*E44</f>
        <v>16800</v>
      </c>
      <c r="K44" s="7">
        <f t="shared" si="4"/>
        <v>49056</v>
      </c>
      <c r="L44" s="7">
        <v>5</v>
      </c>
      <c r="M44" s="7">
        <f t="shared" si="3"/>
        <v>1825</v>
      </c>
      <c r="N44" s="15">
        <v>0.25</v>
      </c>
      <c r="O44" s="11">
        <v>0.4</v>
      </c>
      <c r="P44" s="11">
        <v>0.1</v>
      </c>
      <c r="Q44" s="11">
        <v>8</v>
      </c>
    </row>
    <row r="45" spans="2:18" ht="15" customHeight="1" x14ac:dyDescent="0.25">
      <c r="B45" s="70" t="s">
        <v>26</v>
      </c>
      <c r="C45" s="70"/>
      <c r="D45" s="21">
        <f>SUM(D7:D44)</f>
        <v>17035</v>
      </c>
      <c r="E45" s="21">
        <f>SUM(E7:E44)</f>
        <v>17035</v>
      </c>
      <c r="F45" s="21">
        <f>SUM(F7:F44)</f>
        <v>16490</v>
      </c>
      <c r="G45" s="20" t="s">
        <v>47</v>
      </c>
      <c r="H45" s="21">
        <f>SUM(H7:H44)</f>
        <v>2380100</v>
      </c>
      <c r="I45" s="21"/>
      <c r="J45" s="21">
        <f>SUM(J7:J44)</f>
        <v>565100</v>
      </c>
      <c r="K45" s="21">
        <f>SUM(K7:K44)</f>
        <v>960092</v>
      </c>
      <c r="L45" s="21">
        <f>SUM(L7:L44)</f>
        <v>270</v>
      </c>
      <c r="M45" s="21">
        <f>SUM(M7:M44)</f>
        <v>98550</v>
      </c>
      <c r="N45" s="16">
        <f>K45*N44</f>
        <v>240023</v>
      </c>
      <c r="O45" s="12">
        <f>M45*O44</f>
        <v>39420</v>
      </c>
      <c r="P45" s="13">
        <f>(N45+O45)*P44</f>
        <v>27944.300000000003</v>
      </c>
    </row>
    <row r="46" spans="2:18" ht="4.5" customHeight="1" x14ac:dyDescent="0.25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Q46" s="9"/>
    </row>
    <row r="47" spans="2:18" ht="15" customHeight="1" x14ac:dyDescent="0.25">
      <c r="B47" s="70" t="s">
        <v>62</v>
      </c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24" t="s">
        <v>83</v>
      </c>
      <c r="Q47" s="9"/>
    </row>
    <row r="48" spans="2:18" ht="15" customHeight="1" x14ac:dyDescent="0.25">
      <c r="B48" s="70" t="s">
        <v>63</v>
      </c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25">
        <v>2380000</v>
      </c>
      <c r="O48" s="10" t="s">
        <v>56</v>
      </c>
      <c r="P48" s="17">
        <f>M48/E45</f>
        <v>139.7123569122395</v>
      </c>
      <c r="Q48" s="10" t="s">
        <v>57</v>
      </c>
      <c r="R48" s="17">
        <f>(H45-H44-H43-H42-H41-H40)/(E45-E44-E43-E42-E41-E40)</f>
        <v>500.12771392081737</v>
      </c>
    </row>
    <row r="49" spans="2:16" ht="15" customHeight="1" x14ac:dyDescent="0.25">
      <c r="B49" s="70" t="s">
        <v>64</v>
      </c>
      <c r="C49" s="70" t="s">
        <v>65</v>
      </c>
      <c r="D49" s="70"/>
      <c r="E49" s="70"/>
      <c r="F49" s="70"/>
      <c r="G49" s="70"/>
      <c r="H49" s="70"/>
      <c r="I49" s="70"/>
      <c r="J49" s="70"/>
      <c r="K49" s="70"/>
      <c r="L49" s="26"/>
      <c r="M49" s="25">
        <v>280000</v>
      </c>
      <c r="O49" s="10" t="s">
        <v>58</v>
      </c>
      <c r="P49" s="18">
        <f>M49/(H45-H44-H43-H42-H41-H40)</f>
        <v>0.14300306435137897</v>
      </c>
    </row>
    <row r="50" spans="2:16" ht="15" customHeight="1" x14ac:dyDescent="0.25">
      <c r="B50" s="70"/>
      <c r="C50" s="70" t="s">
        <v>66</v>
      </c>
      <c r="D50" s="70"/>
      <c r="E50" s="70"/>
      <c r="F50" s="70"/>
      <c r="G50" s="70"/>
      <c r="H50" s="70"/>
      <c r="I50" s="70"/>
      <c r="J50" s="70"/>
      <c r="K50" s="70"/>
      <c r="L50" s="26"/>
      <c r="M50" s="25">
        <v>28000</v>
      </c>
    </row>
    <row r="51" spans="2:16" ht="21.9" customHeight="1" x14ac:dyDescent="0.25">
      <c r="B51" s="2" t="s">
        <v>13</v>
      </c>
    </row>
    <row r="52" spans="2:16" ht="21.9" customHeight="1" x14ac:dyDescent="0.25">
      <c r="B52" s="2"/>
    </row>
    <row r="53" spans="2:16" ht="21.9" customHeight="1" x14ac:dyDescent="0.25">
      <c r="B53" s="2"/>
    </row>
    <row r="54" spans="2:16" ht="21.9" customHeight="1" x14ac:dyDescent="0.25"/>
  </sheetData>
  <mergeCells count="35">
    <mergeCell ref="B4:M4"/>
    <mergeCell ref="B5:B6"/>
    <mergeCell ref="C5:C6"/>
    <mergeCell ref="E5:E6"/>
    <mergeCell ref="F5:F6"/>
    <mergeCell ref="G5:H5"/>
    <mergeCell ref="I5:M5"/>
    <mergeCell ref="D5:D6"/>
    <mergeCell ref="B46:M46"/>
    <mergeCell ref="B7:B11"/>
    <mergeCell ref="B12:B15"/>
    <mergeCell ref="B16:B18"/>
    <mergeCell ref="B19:B24"/>
    <mergeCell ref="B25:B28"/>
    <mergeCell ref="B30:B31"/>
    <mergeCell ref="B32:B33"/>
    <mergeCell ref="B36:B37"/>
    <mergeCell ref="B38:B39"/>
    <mergeCell ref="B40:B41"/>
    <mergeCell ref="B45:C45"/>
    <mergeCell ref="D7:D11"/>
    <mergeCell ref="D12:D15"/>
    <mergeCell ref="D16:D18"/>
    <mergeCell ref="D19:D24"/>
    <mergeCell ref="B47:L47"/>
    <mergeCell ref="B48:L48"/>
    <mergeCell ref="B49:B50"/>
    <mergeCell ref="C49:K49"/>
    <mergeCell ref="C50:K50"/>
    <mergeCell ref="D40:D41"/>
    <mergeCell ref="D25:D28"/>
    <mergeCell ref="D30:D31"/>
    <mergeCell ref="D32:D33"/>
    <mergeCell ref="D36:D37"/>
    <mergeCell ref="D38:D3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4145-5C55-4E25-806D-9EF7A9F694B4}">
  <dimension ref="B1:R55"/>
  <sheetViews>
    <sheetView zoomScaleNormal="100" workbookViewId="0">
      <selection activeCell="D19" sqref="D19:D24"/>
    </sheetView>
  </sheetViews>
  <sheetFormatPr defaultRowHeight="13.8" x14ac:dyDescent="0.25"/>
  <cols>
    <col min="1" max="1" width="11.75" customWidth="1"/>
    <col min="2" max="2" width="18.625" style="1" customWidth="1"/>
    <col min="3" max="4" width="24.125" customWidth="1"/>
    <col min="5" max="5" width="14.375" customWidth="1"/>
    <col min="6" max="6" width="10.75" customWidth="1"/>
    <col min="7" max="7" width="11.875" customWidth="1"/>
    <col min="8" max="8" width="12.375" customWidth="1"/>
    <col min="9" max="9" width="12.375" style="6" customWidth="1"/>
    <col min="10" max="10" width="11" style="8" customWidth="1"/>
    <col min="11" max="11" width="11.625" style="8" customWidth="1"/>
    <col min="12" max="12" width="11.875" style="8" customWidth="1"/>
    <col min="13" max="13" width="14.625" customWidth="1"/>
    <col min="14" max="14" width="13.625" customWidth="1"/>
    <col min="15" max="15" width="13.75" customWidth="1"/>
    <col min="16" max="16" width="13.125" customWidth="1"/>
    <col min="17" max="17" width="14.125" customWidth="1"/>
    <col min="18" max="18" width="9.875" customWidth="1"/>
    <col min="19" max="19" width="8.875" customWidth="1"/>
  </cols>
  <sheetData>
    <row r="1" spans="2:16" x14ac:dyDescent="0.25">
      <c r="O1" s="51"/>
      <c r="P1" s="38"/>
    </row>
    <row r="2" spans="2:16" x14ac:dyDescent="0.25">
      <c r="O2" s="51"/>
      <c r="P2" s="38"/>
    </row>
    <row r="3" spans="2:16" x14ac:dyDescent="0.25">
      <c r="O3" s="51"/>
      <c r="P3" s="38"/>
    </row>
    <row r="4" spans="2:16" ht="15" customHeight="1" x14ac:dyDescent="0.25">
      <c r="B4" s="70" t="s">
        <v>139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O4" s="51"/>
      <c r="P4" s="38"/>
    </row>
    <row r="5" spans="2:16" ht="15" customHeight="1" x14ac:dyDescent="0.25">
      <c r="B5" s="70" t="s">
        <v>1</v>
      </c>
      <c r="C5" s="70" t="s">
        <v>0</v>
      </c>
      <c r="D5" s="70" t="s">
        <v>137</v>
      </c>
      <c r="E5" s="70" t="s">
        <v>80</v>
      </c>
      <c r="F5" s="70" t="s">
        <v>81</v>
      </c>
      <c r="G5" s="70" t="s">
        <v>51</v>
      </c>
      <c r="H5" s="70"/>
      <c r="I5" s="70" t="s">
        <v>52</v>
      </c>
      <c r="J5" s="70"/>
      <c r="K5" s="70"/>
      <c r="L5" s="70"/>
      <c r="M5" s="70"/>
      <c r="O5" s="51"/>
      <c r="P5" s="38"/>
    </row>
    <row r="6" spans="2:16" ht="27.9" customHeight="1" x14ac:dyDescent="0.25">
      <c r="B6" s="70"/>
      <c r="C6" s="70"/>
      <c r="D6" s="70"/>
      <c r="E6" s="70"/>
      <c r="F6" s="70"/>
      <c r="G6" s="20" t="s">
        <v>15</v>
      </c>
      <c r="H6" s="20" t="s">
        <v>16</v>
      </c>
      <c r="I6" s="21" t="s">
        <v>49</v>
      </c>
      <c r="J6" s="21" t="s">
        <v>48</v>
      </c>
      <c r="K6" s="21" t="s">
        <v>50</v>
      </c>
      <c r="L6" s="21" t="s">
        <v>53</v>
      </c>
      <c r="M6" s="21" t="s">
        <v>82</v>
      </c>
      <c r="O6" s="51"/>
      <c r="P6" s="38"/>
    </row>
    <row r="7" spans="2:16" ht="15" customHeight="1" x14ac:dyDescent="0.25">
      <c r="B7" s="75" t="s">
        <v>2</v>
      </c>
      <c r="C7" s="19" t="s">
        <v>20</v>
      </c>
      <c r="D7" s="81">
        <v>380</v>
      </c>
      <c r="E7" s="4">
        <v>80</v>
      </c>
      <c r="F7" s="3">
        <f>E7*6</f>
        <v>480</v>
      </c>
      <c r="G7" s="22">
        <v>300</v>
      </c>
      <c r="H7" s="5">
        <f>G7*E7</f>
        <v>24000</v>
      </c>
      <c r="I7" s="7">
        <v>20</v>
      </c>
      <c r="J7" s="7">
        <f t="shared" ref="J7:J24" si="0">I7*F7</f>
        <v>9600</v>
      </c>
      <c r="K7" s="7">
        <f t="shared" ref="K7:K39" si="1">J7*$Q$45*365/1000</f>
        <v>28032</v>
      </c>
      <c r="L7" s="7">
        <v>2</v>
      </c>
      <c r="M7" s="7">
        <f>L7*365</f>
        <v>730</v>
      </c>
      <c r="O7" s="51"/>
      <c r="P7" s="38"/>
    </row>
    <row r="8" spans="2:16" ht="15" customHeight="1" x14ac:dyDescent="0.25">
      <c r="B8" s="75"/>
      <c r="C8" s="19" t="s">
        <v>21</v>
      </c>
      <c r="D8" s="79"/>
      <c r="E8" s="4">
        <v>150</v>
      </c>
      <c r="F8" s="3">
        <f t="shared" ref="F8:F24" si="2">E8*6</f>
        <v>900</v>
      </c>
      <c r="G8" s="22">
        <v>300</v>
      </c>
      <c r="H8" s="5">
        <f t="shared" ref="H8:H45" si="3">G8*E8</f>
        <v>45000</v>
      </c>
      <c r="I8" s="7">
        <v>20</v>
      </c>
      <c r="J8" s="7">
        <f t="shared" si="0"/>
        <v>18000</v>
      </c>
      <c r="K8" s="7">
        <f t="shared" si="1"/>
        <v>52560</v>
      </c>
      <c r="L8" s="7">
        <v>2</v>
      </c>
      <c r="M8" s="7">
        <f t="shared" ref="M8:M45" si="4">L8*365</f>
        <v>730</v>
      </c>
      <c r="O8" s="51"/>
      <c r="P8" s="38"/>
    </row>
    <row r="9" spans="2:16" ht="15" customHeight="1" x14ac:dyDescent="0.25">
      <c r="B9" s="75"/>
      <c r="C9" s="19" t="s">
        <v>22</v>
      </c>
      <c r="D9" s="79"/>
      <c r="E9" s="4">
        <v>60</v>
      </c>
      <c r="F9" s="3">
        <f t="shared" si="2"/>
        <v>360</v>
      </c>
      <c r="G9" s="22">
        <v>1100</v>
      </c>
      <c r="H9" s="5">
        <f t="shared" si="3"/>
        <v>66000</v>
      </c>
      <c r="I9" s="7">
        <v>50</v>
      </c>
      <c r="J9" s="7">
        <f t="shared" si="0"/>
        <v>18000</v>
      </c>
      <c r="K9" s="7">
        <f t="shared" si="1"/>
        <v>52560</v>
      </c>
      <c r="L9" s="7">
        <v>20</v>
      </c>
      <c r="M9" s="7">
        <f t="shared" si="4"/>
        <v>7300</v>
      </c>
      <c r="O9" s="51"/>
      <c r="P9" s="38"/>
    </row>
    <row r="10" spans="2:16" ht="15" customHeight="1" x14ac:dyDescent="0.25">
      <c r="B10" s="75"/>
      <c r="C10" s="19" t="s">
        <v>67</v>
      </c>
      <c r="D10" s="79"/>
      <c r="E10" s="4">
        <v>60</v>
      </c>
      <c r="F10" s="3">
        <f t="shared" si="2"/>
        <v>360</v>
      </c>
      <c r="G10" s="22">
        <v>600</v>
      </c>
      <c r="H10" s="5">
        <f t="shared" si="3"/>
        <v>36000</v>
      </c>
      <c r="I10" s="7">
        <v>20</v>
      </c>
      <c r="J10" s="7">
        <f>I10*F10</f>
        <v>7200</v>
      </c>
      <c r="K10" s="7">
        <f t="shared" si="1"/>
        <v>21024</v>
      </c>
      <c r="L10" s="7">
        <v>10</v>
      </c>
      <c r="M10" s="7">
        <f t="shared" si="4"/>
        <v>3650</v>
      </c>
      <c r="O10" s="51"/>
      <c r="P10" s="38"/>
    </row>
    <row r="11" spans="2:16" ht="15" customHeight="1" x14ac:dyDescent="0.25">
      <c r="B11" s="75"/>
      <c r="C11" s="19" t="s">
        <v>11</v>
      </c>
      <c r="D11" s="80"/>
      <c r="E11" s="4">
        <v>30</v>
      </c>
      <c r="F11" s="3">
        <f t="shared" si="2"/>
        <v>180</v>
      </c>
      <c r="G11" s="22">
        <v>500</v>
      </c>
      <c r="H11" s="5">
        <f t="shared" si="3"/>
        <v>15000</v>
      </c>
      <c r="I11" s="7">
        <v>20</v>
      </c>
      <c r="J11" s="7">
        <f t="shared" si="0"/>
        <v>3600</v>
      </c>
      <c r="K11" s="7">
        <f t="shared" si="1"/>
        <v>10512</v>
      </c>
      <c r="L11" s="7">
        <v>2</v>
      </c>
      <c r="M11" s="7">
        <f t="shared" si="4"/>
        <v>730</v>
      </c>
      <c r="O11" s="51"/>
      <c r="P11" s="38"/>
    </row>
    <row r="12" spans="2:16" ht="15" customHeight="1" x14ac:dyDescent="0.25">
      <c r="B12" s="75" t="s">
        <v>67</v>
      </c>
      <c r="C12" s="19" t="s">
        <v>22</v>
      </c>
      <c r="D12" s="81">
        <v>600</v>
      </c>
      <c r="E12" s="4">
        <v>200</v>
      </c>
      <c r="F12" s="3">
        <f t="shared" si="2"/>
        <v>1200</v>
      </c>
      <c r="G12" s="22">
        <v>1100</v>
      </c>
      <c r="H12" s="5">
        <f t="shared" si="3"/>
        <v>220000</v>
      </c>
      <c r="I12" s="7">
        <v>50</v>
      </c>
      <c r="J12" s="7">
        <f t="shared" si="0"/>
        <v>60000</v>
      </c>
      <c r="K12" s="7">
        <f t="shared" si="1"/>
        <v>175200</v>
      </c>
      <c r="L12" s="7">
        <v>20</v>
      </c>
      <c r="M12" s="7">
        <f t="shared" si="4"/>
        <v>7300</v>
      </c>
      <c r="O12" s="51"/>
      <c r="P12" s="38"/>
    </row>
    <row r="13" spans="2:16" ht="15" customHeight="1" x14ac:dyDescent="0.25">
      <c r="B13" s="75"/>
      <c r="C13" s="19" t="s">
        <v>67</v>
      </c>
      <c r="D13" s="79"/>
      <c r="E13" s="4">
        <v>200</v>
      </c>
      <c r="F13" s="3">
        <f t="shared" si="2"/>
        <v>1200</v>
      </c>
      <c r="G13" s="22">
        <v>600</v>
      </c>
      <c r="H13" s="5">
        <f t="shared" si="3"/>
        <v>120000</v>
      </c>
      <c r="I13" s="7">
        <v>20</v>
      </c>
      <c r="J13" s="7">
        <f t="shared" si="0"/>
        <v>24000</v>
      </c>
      <c r="K13" s="7">
        <f t="shared" si="1"/>
        <v>70080</v>
      </c>
      <c r="L13" s="7">
        <v>10</v>
      </c>
      <c r="M13" s="7">
        <f t="shared" si="4"/>
        <v>3650</v>
      </c>
      <c r="O13" s="51"/>
      <c r="P13" s="38"/>
    </row>
    <row r="14" spans="2:16" ht="15" customHeight="1" x14ac:dyDescent="0.25">
      <c r="B14" s="75"/>
      <c r="C14" s="19" t="s">
        <v>23</v>
      </c>
      <c r="D14" s="79"/>
      <c r="E14" s="4">
        <f>85*2</f>
        <v>170</v>
      </c>
      <c r="F14" s="3">
        <f t="shared" si="2"/>
        <v>1020</v>
      </c>
      <c r="G14" s="22">
        <v>350</v>
      </c>
      <c r="H14" s="5">
        <f t="shared" si="3"/>
        <v>59500</v>
      </c>
      <c r="I14" s="7">
        <v>15</v>
      </c>
      <c r="J14" s="7">
        <f t="shared" si="0"/>
        <v>15300</v>
      </c>
      <c r="K14" s="7">
        <f t="shared" si="1"/>
        <v>44676</v>
      </c>
      <c r="L14" s="7">
        <v>1</v>
      </c>
      <c r="M14" s="7">
        <f t="shared" si="4"/>
        <v>365</v>
      </c>
      <c r="O14" s="51"/>
      <c r="P14" s="38"/>
    </row>
    <row r="15" spans="2:16" ht="15" customHeight="1" x14ac:dyDescent="0.25">
      <c r="B15" s="75"/>
      <c r="C15" s="19" t="s">
        <v>145</v>
      </c>
      <c r="D15" s="80"/>
      <c r="E15" s="4">
        <v>30</v>
      </c>
      <c r="F15" s="3">
        <f t="shared" si="2"/>
        <v>180</v>
      </c>
      <c r="G15" s="22">
        <v>350</v>
      </c>
      <c r="H15" s="5">
        <f t="shared" si="3"/>
        <v>10500</v>
      </c>
      <c r="I15" s="7">
        <v>20</v>
      </c>
      <c r="J15" s="7">
        <f t="shared" si="0"/>
        <v>3600</v>
      </c>
      <c r="K15" s="7">
        <f t="shared" si="1"/>
        <v>10512</v>
      </c>
      <c r="L15" s="7">
        <v>1</v>
      </c>
      <c r="M15" s="7">
        <f t="shared" si="4"/>
        <v>365</v>
      </c>
      <c r="O15" s="51"/>
      <c r="P15" s="38"/>
    </row>
    <row r="16" spans="2:16" ht="15" customHeight="1" x14ac:dyDescent="0.25">
      <c r="B16" s="75" t="s">
        <v>4</v>
      </c>
      <c r="C16" s="19" t="s">
        <v>4</v>
      </c>
      <c r="D16" s="81">
        <v>300</v>
      </c>
      <c r="E16" s="4">
        <v>210</v>
      </c>
      <c r="F16" s="3">
        <f t="shared" si="2"/>
        <v>1260</v>
      </c>
      <c r="G16" s="22">
        <v>1000</v>
      </c>
      <c r="H16" s="5">
        <f t="shared" si="3"/>
        <v>210000</v>
      </c>
      <c r="I16" s="7">
        <v>50</v>
      </c>
      <c r="J16" s="7">
        <f t="shared" si="0"/>
        <v>63000</v>
      </c>
      <c r="K16" s="7">
        <f t="shared" si="1"/>
        <v>183960</v>
      </c>
      <c r="L16" s="7">
        <v>55</v>
      </c>
      <c r="M16" s="7">
        <f t="shared" si="4"/>
        <v>20075</v>
      </c>
      <c r="O16" s="51"/>
      <c r="P16" s="38"/>
    </row>
    <row r="17" spans="2:16" ht="15" customHeight="1" x14ac:dyDescent="0.25">
      <c r="B17" s="75"/>
      <c r="C17" s="19" t="s">
        <v>11</v>
      </c>
      <c r="D17" s="79"/>
      <c r="E17" s="4">
        <v>30</v>
      </c>
      <c r="F17" s="3">
        <f t="shared" si="2"/>
        <v>180</v>
      </c>
      <c r="G17" s="22">
        <v>600</v>
      </c>
      <c r="H17" s="5">
        <f t="shared" si="3"/>
        <v>18000</v>
      </c>
      <c r="I17" s="7">
        <v>20</v>
      </c>
      <c r="J17" s="7">
        <f t="shared" si="0"/>
        <v>3600</v>
      </c>
      <c r="K17" s="7">
        <f t="shared" si="1"/>
        <v>10512</v>
      </c>
      <c r="L17" s="7">
        <v>4</v>
      </c>
      <c r="M17" s="7">
        <f t="shared" si="4"/>
        <v>1460</v>
      </c>
      <c r="O17" s="51"/>
      <c r="P17" s="38"/>
    </row>
    <row r="18" spans="2:16" ht="15" customHeight="1" x14ac:dyDescent="0.25">
      <c r="B18" s="75"/>
      <c r="C18" s="19" t="s">
        <v>25</v>
      </c>
      <c r="D18" s="80"/>
      <c r="E18" s="4">
        <v>60</v>
      </c>
      <c r="F18" s="3">
        <f t="shared" si="2"/>
        <v>360</v>
      </c>
      <c r="G18" s="22">
        <v>600</v>
      </c>
      <c r="H18" s="5">
        <f t="shared" si="3"/>
        <v>36000</v>
      </c>
      <c r="I18" s="7">
        <v>35</v>
      </c>
      <c r="J18" s="7">
        <f t="shared" si="0"/>
        <v>12600</v>
      </c>
      <c r="K18" s="7">
        <f t="shared" si="1"/>
        <v>36792</v>
      </c>
      <c r="L18" s="7">
        <v>15</v>
      </c>
      <c r="M18" s="7">
        <f t="shared" si="4"/>
        <v>5475</v>
      </c>
      <c r="O18" s="51"/>
      <c r="P18" s="38"/>
    </row>
    <row r="19" spans="2:16" ht="15" customHeight="1" x14ac:dyDescent="0.25">
      <c r="B19" s="75" t="s">
        <v>5</v>
      </c>
      <c r="C19" s="19" t="s">
        <v>27</v>
      </c>
      <c r="D19" s="81">
        <v>735</v>
      </c>
      <c r="E19" s="4">
        <v>240</v>
      </c>
      <c r="F19" s="3">
        <f t="shared" si="2"/>
        <v>1440</v>
      </c>
      <c r="G19" s="22">
        <v>500</v>
      </c>
      <c r="H19" s="5">
        <f t="shared" si="3"/>
        <v>120000</v>
      </c>
      <c r="I19" s="7">
        <v>20</v>
      </c>
      <c r="J19" s="7">
        <f t="shared" si="0"/>
        <v>28800</v>
      </c>
      <c r="K19" s="7">
        <f t="shared" si="1"/>
        <v>84096</v>
      </c>
      <c r="L19" s="7">
        <v>10</v>
      </c>
      <c r="M19" s="7">
        <f t="shared" si="4"/>
        <v>3650</v>
      </c>
      <c r="O19" s="51"/>
      <c r="P19" s="40"/>
    </row>
    <row r="20" spans="2:16" ht="15" customHeight="1" x14ac:dyDescent="0.25">
      <c r="B20" s="75"/>
      <c r="C20" s="19" t="s">
        <v>28</v>
      </c>
      <c r="D20" s="79"/>
      <c r="E20" s="4">
        <v>165</v>
      </c>
      <c r="F20" s="3">
        <f t="shared" si="2"/>
        <v>990</v>
      </c>
      <c r="G20" s="22">
        <v>500</v>
      </c>
      <c r="H20" s="5">
        <f t="shared" si="3"/>
        <v>82500</v>
      </c>
      <c r="I20" s="7">
        <v>20</v>
      </c>
      <c r="J20" s="7">
        <f t="shared" si="0"/>
        <v>19800</v>
      </c>
      <c r="K20" s="7">
        <f t="shared" si="1"/>
        <v>57816</v>
      </c>
      <c r="L20" s="7">
        <v>10</v>
      </c>
      <c r="M20" s="7">
        <f t="shared" si="4"/>
        <v>3650</v>
      </c>
      <c r="O20" s="51"/>
      <c r="P20" s="38"/>
    </row>
    <row r="21" spans="2:16" ht="15" customHeight="1" x14ac:dyDescent="0.25">
      <c r="B21" s="75"/>
      <c r="C21" s="19" t="s">
        <v>69</v>
      </c>
      <c r="D21" s="79"/>
      <c r="E21" s="4">
        <v>190</v>
      </c>
      <c r="F21" s="3">
        <f t="shared" si="2"/>
        <v>1140</v>
      </c>
      <c r="G21" s="22">
        <v>400</v>
      </c>
      <c r="H21" s="5">
        <f t="shared" si="3"/>
        <v>76000</v>
      </c>
      <c r="I21" s="7">
        <v>20</v>
      </c>
      <c r="J21" s="7">
        <f t="shared" si="0"/>
        <v>22800</v>
      </c>
      <c r="K21" s="7">
        <f t="shared" si="1"/>
        <v>66576</v>
      </c>
      <c r="L21" s="7">
        <v>5</v>
      </c>
      <c r="M21" s="7">
        <f t="shared" si="4"/>
        <v>1825</v>
      </c>
      <c r="O21" s="51"/>
      <c r="P21" s="38"/>
    </row>
    <row r="22" spans="2:16" ht="15" customHeight="1" x14ac:dyDescent="0.25">
      <c r="B22" s="75"/>
      <c r="C22" s="19" t="s">
        <v>11</v>
      </c>
      <c r="D22" s="79"/>
      <c r="E22" s="4">
        <v>45</v>
      </c>
      <c r="F22" s="3">
        <f t="shared" si="2"/>
        <v>270</v>
      </c>
      <c r="G22" s="22">
        <v>450</v>
      </c>
      <c r="H22" s="5">
        <f t="shared" si="3"/>
        <v>20250</v>
      </c>
      <c r="I22" s="7">
        <v>20</v>
      </c>
      <c r="J22" s="7">
        <f t="shared" si="0"/>
        <v>5400</v>
      </c>
      <c r="K22" s="7">
        <f t="shared" si="1"/>
        <v>15768</v>
      </c>
      <c r="L22" s="7">
        <v>2</v>
      </c>
      <c r="M22" s="7">
        <f t="shared" si="4"/>
        <v>730</v>
      </c>
      <c r="O22" s="40"/>
      <c r="P22" s="40"/>
    </row>
    <row r="23" spans="2:16" ht="15" customHeight="1" x14ac:dyDescent="0.25">
      <c r="B23" s="75"/>
      <c r="C23" s="19" t="s">
        <v>140</v>
      </c>
      <c r="D23" s="79"/>
      <c r="E23" s="4">
        <v>60</v>
      </c>
      <c r="F23" s="3">
        <f t="shared" si="2"/>
        <v>360</v>
      </c>
      <c r="G23" s="22">
        <v>400</v>
      </c>
      <c r="H23" s="5">
        <f t="shared" si="3"/>
        <v>24000</v>
      </c>
      <c r="I23" s="7">
        <v>20</v>
      </c>
      <c r="J23" s="7">
        <f t="shared" si="0"/>
        <v>7200</v>
      </c>
      <c r="K23" s="7">
        <f t="shared" si="1"/>
        <v>21024</v>
      </c>
      <c r="L23" s="7">
        <v>2</v>
      </c>
      <c r="M23" s="7">
        <f t="shared" si="4"/>
        <v>730</v>
      </c>
      <c r="O23" s="51"/>
      <c r="P23" s="40"/>
    </row>
    <row r="24" spans="2:16" ht="15" customHeight="1" x14ac:dyDescent="0.25">
      <c r="B24" s="75"/>
      <c r="C24" s="19" t="s">
        <v>29</v>
      </c>
      <c r="D24" s="80"/>
      <c r="E24" s="4">
        <v>35</v>
      </c>
      <c r="F24" s="3">
        <f t="shared" si="2"/>
        <v>210</v>
      </c>
      <c r="G24" s="22">
        <v>750</v>
      </c>
      <c r="H24" s="5">
        <f t="shared" si="3"/>
        <v>26250</v>
      </c>
      <c r="I24" s="7">
        <v>30</v>
      </c>
      <c r="J24" s="7">
        <f t="shared" si="0"/>
        <v>6300</v>
      </c>
      <c r="K24" s="7">
        <f t="shared" si="1"/>
        <v>18396</v>
      </c>
      <c r="L24" s="7">
        <v>2</v>
      </c>
      <c r="M24" s="7">
        <f t="shared" si="4"/>
        <v>730</v>
      </c>
      <c r="O24" s="51"/>
      <c r="P24" s="40"/>
    </row>
    <row r="25" spans="2:16" ht="15" customHeight="1" x14ac:dyDescent="0.25">
      <c r="B25" s="75" t="s">
        <v>7</v>
      </c>
      <c r="C25" s="19" t="s">
        <v>30</v>
      </c>
      <c r="D25" s="81">
        <v>250</v>
      </c>
      <c r="E25" s="4">
        <v>100</v>
      </c>
      <c r="F25" s="3">
        <f>E25*4</f>
        <v>400</v>
      </c>
      <c r="G25" s="22">
        <v>550</v>
      </c>
      <c r="H25" s="5">
        <f t="shared" si="3"/>
        <v>55000</v>
      </c>
      <c r="I25" s="7">
        <v>40</v>
      </c>
      <c r="J25" s="7">
        <f t="shared" ref="J25:J41" si="5">I25*F25</f>
        <v>16000</v>
      </c>
      <c r="K25" s="7">
        <f t="shared" si="1"/>
        <v>46720</v>
      </c>
      <c r="L25" s="7">
        <v>4</v>
      </c>
      <c r="M25" s="7">
        <f t="shared" si="4"/>
        <v>1460</v>
      </c>
      <c r="O25" s="51"/>
      <c r="P25" s="40"/>
    </row>
    <row r="26" spans="2:16" ht="15" customHeight="1" x14ac:dyDescent="0.25">
      <c r="B26" s="75"/>
      <c r="C26" s="19" t="s">
        <v>31</v>
      </c>
      <c r="D26" s="79"/>
      <c r="E26" s="4">
        <v>60</v>
      </c>
      <c r="F26" s="3">
        <f t="shared" ref="F26:F39" si="6">E26*4</f>
        <v>240</v>
      </c>
      <c r="G26" s="22">
        <v>550</v>
      </c>
      <c r="H26" s="5">
        <f t="shared" si="3"/>
        <v>33000</v>
      </c>
      <c r="I26" s="7">
        <v>40</v>
      </c>
      <c r="J26" s="7">
        <f t="shared" si="5"/>
        <v>9600</v>
      </c>
      <c r="K26" s="7">
        <f t="shared" si="1"/>
        <v>28032</v>
      </c>
      <c r="L26" s="7">
        <v>4</v>
      </c>
      <c r="M26" s="7">
        <f t="shared" si="4"/>
        <v>1460</v>
      </c>
      <c r="O26" s="51"/>
      <c r="P26" s="40"/>
    </row>
    <row r="27" spans="2:16" ht="15" customHeight="1" x14ac:dyDescent="0.25">
      <c r="B27" s="75"/>
      <c r="C27" s="19" t="s">
        <v>32</v>
      </c>
      <c r="D27" s="79"/>
      <c r="E27" s="4">
        <v>20</v>
      </c>
      <c r="F27" s="3">
        <f t="shared" si="6"/>
        <v>80</v>
      </c>
      <c r="G27" s="22">
        <v>550</v>
      </c>
      <c r="H27" s="5">
        <f t="shared" si="3"/>
        <v>11000</v>
      </c>
      <c r="I27" s="7">
        <v>40</v>
      </c>
      <c r="J27" s="7">
        <f t="shared" si="5"/>
        <v>3200</v>
      </c>
      <c r="K27" s="7">
        <f t="shared" si="1"/>
        <v>9344</v>
      </c>
      <c r="L27" s="7">
        <v>3</v>
      </c>
      <c r="M27" s="7">
        <f t="shared" si="4"/>
        <v>1095</v>
      </c>
      <c r="O27" s="51"/>
      <c r="P27" s="40"/>
    </row>
    <row r="28" spans="2:16" ht="15" customHeight="1" x14ac:dyDescent="0.25">
      <c r="B28" s="75"/>
      <c r="C28" s="19" t="s">
        <v>33</v>
      </c>
      <c r="D28" s="80"/>
      <c r="E28" s="4">
        <v>70</v>
      </c>
      <c r="F28" s="3">
        <f t="shared" si="6"/>
        <v>280</v>
      </c>
      <c r="G28" s="22">
        <v>500</v>
      </c>
      <c r="H28" s="5">
        <f t="shared" si="3"/>
        <v>35000</v>
      </c>
      <c r="I28" s="7">
        <v>40</v>
      </c>
      <c r="J28" s="7">
        <f t="shared" si="5"/>
        <v>11200</v>
      </c>
      <c r="K28" s="7">
        <f t="shared" si="1"/>
        <v>32704</v>
      </c>
      <c r="L28" s="7">
        <v>3</v>
      </c>
      <c r="M28" s="7">
        <f t="shared" si="4"/>
        <v>1095</v>
      </c>
      <c r="O28" s="40"/>
      <c r="P28" s="40"/>
    </row>
    <row r="29" spans="2:16" ht="15" customHeight="1" x14ac:dyDescent="0.25">
      <c r="B29" s="3" t="s">
        <v>10</v>
      </c>
      <c r="C29" s="3" t="s">
        <v>34</v>
      </c>
      <c r="D29" s="3">
        <v>100</v>
      </c>
      <c r="E29" s="3">
        <v>100</v>
      </c>
      <c r="F29" s="3">
        <f t="shared" si="6"/>
        <v>400</v>
      </c>
      <c r="G29" s="22">
        <v>500</v>
      </c>
      <c r="H29" s="5">
        <f t="shared" si="3"/>
        <v>50000</v>
      </c>
      <c r="I29" s="7">
        <v>50</v>
      </c>
      <c r="J29" s="7">
        <f t="shared" si="5"/>
        <v>20000</v>
      </c>
      <c r="K29" s="7">
        <f t="shared" si="1"/>
        <v>58400</v>
      </c>
      <c r="L29" s="7">
        <v>3</v>
      </c>
      <c r="M29" s="7">
        <f t="shared" si="4"/>
        <v>1095</v>
      </c>
      <c r="O29" s="40"/>
      <c r="P29" s="40"/>
    </row>
    <row r="30" spans="2:16" ht="15" customHeight="1" x14ac:dyDescent="0.25">
      <c r="B30" s="75" t="s">
        <v>11</v>
      </c>
      <c r="C30" s="19" t="s">
        <v>35</v>
      </c>
      <c r="D30" s="81">
        <v>100</v>
      </c>
      <c r="E30" s="4">
        <f>20*2</f>
        <v>40</v>
      </c>
      <c r="F30" s="3">
        <f t="shared" si="6"/>
        <v>160</v>
      </c>
      <c r="G30" s="22">
        <v>400</v>
      </c>
      <c r="H30" s="5">
        <f t="shared" si="3"/>
        <v>16000</v>
      </c>
      <c r="I30" s="7">
        <v>30</v>
      </c>
      <c r="J30" s="7">
        <f t="shared" si="5"/>
        <v>4800</v>
      </c>
      <c r="K30" s="7">
        <f t="shared" si="1"/>
        <v>14016</v>
      </c>
      <c r="L30" s="7">
        <v>2</v>
      </c>
      <c r="M30" s="7">
        <f t="shared" si="4"/>
        <v>730</v>
      </c>
      <c r="O30" s="40"/>
      <c r="P30" s="40"/>
    </row>
    <row r="31" spans="2:16" ht="15" customHeight="1" x14ac:dyDescent="0.25">
      <c r="B31" s="75"/>
      <c r="C31" s="19" t="s">
        <v>36</v>
      </c>
      <c r="D31" s="80"/>
      <c r="E31" s="4">
        <v>60</v>
      </c>
      <c r="F31" s="3">
        <f t="shared" si="6"/>
        <v>240</v>
      </c>
      <c r="G31" s="22">
        <v>400</v>
      </c>
      <c r="H31" s="5">
        <f t="shared" si="3"/>
        <v>24000</v>
      </c>
      <c r="I31" s="7">
        <v>30</v>
      </c>
      <c r="J31" s="7">
        <f t="shared" si="5"/>
        <v>7200</v>
      </c>
      <c r="K31" s="7">
        <f t="shared" si="1"/>
        <v>21024</v>
      </c>
      <c r="L31" s="7">
        <v>10</v>
      </c>
      <c r="M31" s="7">
        <f t="shared" si="4"/>
        <v>3650</v>
      </c>
      <c r="O31" s="45"/>
      <c r="P31" s="45"/>
    </row>
    <row r="32" spans="2:16" ht="15" customHeight="1" x14ac:dyDescent="0.25">
      <c r="B32" s="75" t="s">
        <v>12</v>
      </c>
      <c r="C32" s="19" t="s">
        <v>37</v>
      </c>
      <c r="D32" s="81">
        <v>300</v>
      </c>
      <c r="E32" s="4">
        <v>175</v>
      </c>
      <c r="F32" s="3">
        <f t="shared" si="6"/>
        <v>700</v>
      </c>
      <c r="G32" s="22">
        <v>450</v>
      </c>
      <c r="H32" s="5">
        <f t="shared" si="3"/>
        <v>78750</v>
      </c>
      <c r="I32" s="7">
        <v>40</v>
      </c>
      <c r="J32" s="7">
        <f t="shared" si="5"/>
        <v>28000</v>
      </c>
      <c r="K32" s="7">
        <f t="shared" si="1"/>
        <v>81760</v>
      </c>
      <c r="L32" s="7">
        <v>3</v>
      </c>
      <c r="M32" s="7">
        <f t="shared" si="4"/>
        <v>1095</v>
      </c>
    </row>
    <row r="33" spans="2:17" ht="15" customHeight="1" x14ac:dyDescent="0.25">
      <c r="B33" s="75"/>
      <c r="C33" s="19" t="s">
        <v>38</v>
      </c>
      <c r="D33" s="80"/>
      <c r="E33" s="4">
        <v>125</v>
      </c>
      <c r="F33" s="3">
        <f t="shared" si="6"/>
        <v>500</v>
      </c>
      <c r="G33" s="22">
        <v>450</v>
      </c>
      <c r="H33" s="5">
        <f t="shared" si="3"/>
        <v>56250</v>
      </c>
      <c r="I33" s="7">
        <v>40</v>
      </c>
      <c r="J33" s="7">
        <f t="shared" si="5"/>
        <v>20000</v>
      </c>
      <c r="K33" s="7">
        <f t="shared" si="1"/>
        <v>58400</v>
      </c>
      <c r="L33" s="7">
        <v>3</v>
      </c>
      <c r="M33" s="7">
        <f t="shared" si="4"/>
        <v>1095</v>
      </c>
    </row>
    <row r="34" spans="2:17" ht="15" customHeight="1" x14ac:dyDescent="0.3">
      <c r="B34" s="3" t="s">
        <v>17</v>
      </c>
      <c r="C34" s="3" t="s">
        <v>70</v>
      </c>
      <c r="D34" s="3">
        <v>800</v>
      </c>
      <c r="E34" s="4">
        <v>800</v>
      </c>
      <c r="F34" s="3">
        <v>0</v>
      </c>
      <c r="G34" s="22">
        <v>100</v>
      </c>
      <c r="H34" s="5">
        <f t="shared" si="3"/>
        <v>80000</v>
      </c>
      <c r="I34" s="7">
        <v>5</v>
      </c>
      <c r="J34" s="7">
        <f>E34*I34</f>
        <v>4000</v>
      </c>
      <c r="K34" s="7">
        <f t="shared" si="1"/>
        <v>11680</v>
      </c>
      <c r="L34" s="7">
        <v>2</v>
      </c>
      <c r="M34" s="7">
        <f t="shared" si="4"/>
        <v>730</v>
      </c>
      <c r="O34" s="27" t="s">
        <v>78</v>
      </c>
      <c r="P34" s="28">
        <v>0.4</v>
      </c>
      <c r="Q34" s="29">
        <f>Q38*P34</f>
        <v>190000</v>
      </c>
    </row>
    <row r="35" spans="2:17" ht="15" customHeight="1" x14ac:dyDescent="0.3">
      <c r="B35" s="3" t="s">
        <v>14</v>
      </c>
      <c r="C35" s="3" t="s">
        <v>14</v>
      </c>
      <c r="D35" s="3">
        <v>50</v>
      </c>
      <c r="E35" s="4">
        <v>50</v>
      </c>
      <c r="F35" s="3">
        <f t="shared" si="6"/>
        <v>200</v>
      </c>
      <c r="G35" s="22">
        <v>400</v>
      </c>
      <c r="H35" s="5">
        <f t="shared" si="3"/>
        <v>20000</v>
      </c>
      <c r="I35" s="7">
        <v>40</v>
      </c>
      <c r="J35" s="7">
        <f t="shared" si="5"/>
        <v>8000</v>
      </c>
      <c r="K35" s="7">
        <f t="shared" si="1"/>
        <v>23360</v>
      </c>
      <c r="L35" s="7">
        <v>3</v>
      </c>
      <c r="M35" s="7">
        <f t="shared" si="4"/>
        <v>1095</v>
      </c>
      <c r="O35" s="30"/>
      <c r="P35" s="30"/>
      <c r="Q35" s="30"/>
    </row>
    <row r="36" spans="2:17" ht="15" customHeight="1" x14ac:dyDescent="0.3">
      <c r="B36" s="75" t="s">
        <v>8</v>
      </c>
      <c r="C36" s="3" t="s">
        <v>39</v>
      </c>
      <c r="D36" s="77">
        <v>200</v>
      </c>
      <c r="E36" s="4">
        <v>100</v>
      </c>
      <c r="F36" s="3">
        <f t="shared" si="6"/>
        <v>400</v>
      </c>
      <c r="G36" s="22">
        <v>1000</v>
      </c>
      <c r="H36" s="5">
        <f t="shared" si="3"/>
        <v>100000</v>
      </c>
      <c r="I36" s="7">
        <v>30</v>
      </c>
      <c r="J36" s="7">
        <f t="shared" si="5"/>
        <v>12000</v>
      </c>
      <c r="K36" s="7">
        <f t="shared" si="1"/>
        <v>35040</v>
      </c>
      <c r="L36" s="7">
        <v>4</v>
      </c>
      <c r="M36" s="7">
        <f t="shared" si="4"/>
        <v>1460</v>
      </c>
      <c r="O36" s="27" t="s">
        <v>77</v>
      </c>
      <c r="P36" s="30"/>
      <c r="Q36" s="30"/>
    </row>
    <row r="37" spans="2:17" ht="15" customHeight="1" x14ac:dyDescent="0.3">
      <c r="B37" s="75"/>
      <c r="C37" s="3" t="s">
        <v>40</v>
      </c>
      <c r="D37" s="67"/>
      <c r="E37" s="4">
        <v>100</v>
      </c>
      <c r="F37" s="3">
        <f t="shared" si="6"/>
        <v>400</v>
      </c>
      <c r="G37" s="22">
        <v>1000</v>
      </c>
      <c r="H37" s="5">
        <f t="shared" si="3"/>
        <v>100000</v>
      </c>
      <c r="I37" s="7">
        <v>50</v>
      </c>
      <c r="J37" s="7">
        <f t="shared" si="5"/>
        <v>20000</v>
      </c>
      <c r="K37" s="7">
        <f t="shared" si="1"/>
        <v>58400</v>
      </c>
      <c r="L37" s="7">
        <v>10</v>
      </c>
      <c r="M37" s="7">
        <f t="shared" si="4"/>
        <v>3650</v>
      </c>
      <c r="O37" s="30" t="s">
        <v>74</v>
      </c>
      <c r="P37" s="30" t="s">
        <v>75</v>
      </c>
      <c r="Q37" s="30"/>
    </row>
    <row r="38" spans="2:17" ht="15" customHeight="1" x14ac:dyDescent="0.3">
      <c r="B38" s="75" t="s">
        <v>43</v>
      </c>
      <c r="C38" s="3" t="s">
        <v>41</v>
      </c>
      <c r="D38" s="77">
        <v>100</v>
      </c>
      <c r="E38" s="4">
        <v>50</v>
      </c>
      <c r="F38" s="3">
        <f t="shared" si="6"/>
        <v>200</v>
      </c>
      <c r="G38" s="22">
        <v>500</v>
      </c>
      <c r="H38" s="5">
        <f t="shared" si="3"/>
        <v>25000</v>
      </c>
      <c r="I38" s="7">
        <v>40</v>
      </c>
      <c r="J38" s="7">
        <f t="shared" si="5"/>
        <v>8000</v>
      </c>
      <c r="K38" s="7">
        <f t="shared" si="1"/>
        <v>23360</v>
      </c>
      <c r="L38" s="7">
        <v>10</v>
      </c>
      <c r="M38" s="7">
        <f t="shared" si="4"/>
        <v>3650</v>
      </c>
      <c r="O38" s="30">
        <f>E40/O40</f>
        <v>380</v>
      </c>
      <c r="P38" s="31">
        <f>O38*P40</f>
        <v>190</v>
      </c>
      <c r="Q38" s="29">
        <f>P38*Q40</f>
        <v>475000</v>
      </c>
    </row>
    <row r="39" spans="2:17" ht="15" customHeight="1" x14ac:dyDescent="0.3">
      <c r="B39" s="75"/>
      <c r="C39" s="3" t="s">
        <v>42</v>
      </c>
      <c r="D39" s="67"/>
      <c r="E39" s="4">
        <v>50</v>
      </c>
      <c r="F39" s="3">
        <f t="shared" si="6"/>
        <v>200</v>
      </c>
      <c r="G39" s="22">
        <v>1300</v>
      </c>
      <c r="H39" s="5">
        <f t="shared" si="3"/>
        <v>65000</v>
      </c>
      <c r="I39" s="7">
        <v>50</v>
      </c>
      <c r="J39" s="7">
        <f>I39*F39</f>
        <v>10000</v>
      </c>
      <c r="K39" s="7">
        <f t="shared" si="1"/>
        <v>29200</v>
      </c>
      <c r="L39" s="7">
        <v>20</v>
      </c>
      <c r="M39" s="7">
        <f t="shared" si="4"/>
        <v>7300</v>
      </c>
      <c r="O39" s="30" t="s">
        <v>73</v>
      </c>
      <c r="P39" s="30" t="s">
        <v>79</v>
      </c>
      <c r="Q39" s="30" t="s">
        <v>76</v>
      </c>
    </row>
    <row r="40" spans="2:17" ht="15" customHeight="1" x14ac:dyDescent="0.3">
      <c r="B40" s="75" t="s">
        <v>9</v>
      </c>
      <c r="C40" s="3" t="s">
        <v>45</v>
      </c>
      <c r="D40" s="77">
        <v>620</v>
      </c>
      <c r="E40" s="23">
        <v>570</v>
      </c>
      <c r="F40" s="3">
        <v>0</v>
      </c>
      <c r="G40" s="22">
        <v>300</v>
      </c>
      <c r="H40" s="5">
        <f t="shared" si="3"/>
        <v>171000</v>
      </c>
      <c r="I40" s="7">
        <v>5</v>
      </c>
      <c r="J40" s="7">
        <f>I40*F40</f>
        <v>0</v>
      </c>
      <c r="K40" s="7">
        <v>-500000</v>
      </c>
      <c r="L40" s="7">
        <v>2</v>
      </c>
      <c r="M40" s="7">
        <f t="shared" si="4"/>
        <v>730</v>
      </c>
      <c r="O40" s="30">
        <v>1.5</v>
      </c>
      <c r="P40" s="30">
        <v>0.5</v>
      </c>
      <c r="Q40" s="30">
        <v>2500</v>
      </c>
    </row>
    <row r="41" spans="2:17" ht="15" customHeight="1" x14ac:dyDescent="0.25">
      <c r="B41" s="75"/>
      <c r="C41" s="3" t="s">
        <v>46</v>
      </c>
      <c r="D41" s="67"/>
      <c r="E41" s="23">
        <v>50</v>
      </c>
      <c r="F41" s="3">
        <v>0</v>
      </c>
      <c r="G41" s="22">
        <v>1600</v>
      </c>
      <c r="H41" s="5">
        <f t="shared" si="3"/>
        <v>80000</v>
      </c>
      <c r="I41" s="7">
        <v>5</v>
      </c>
      <c r="J41" s="7">
        <f t="shared" si="5"/>
        <v>0</v>
      </c>
      <c r="K41" s="7">
        <v>-190000</v>
      </c>
      <c r="L41" s="7">
        <v>2</v>
      </c>
      <c r="M41" s="7">
        <f t="shared" si="4"/>
        <v>730</v>
      </c>
    </row>
    <row r="42" spans="2:17" ht="40.950000000000003" customHeight="1" x14ac:dyDescent="0.25">
      <c r="B42" s="3" t="s">
        <v>18</v>
      </c>
      <c r="C42" s="3" t="s">
        <v>144</v>
      </c>
      <c r="D42" s="3">
        <v>600</v>
      </c>
      <c r="E42" s="23">
        <v>600</v>
      </c>
      <c r="F42" s="3">
        <v>0</v>
      </c>
      <c r="G42" s="22">
        <v>60</v>
      </c>
      <c r="H42" s="5">
        <f t="shared" si="3"/>
        <v>36000</v>
      </c>
      <c r="I42" s="7">
        <v>10</v>
      </c>
      <c r="J42" s="7">
        <f>I42*E42</f>
        <v>6000</v>
      </c>
      <c r="K42" s="7">
        <f>J42*$Q$45*365/1000</f>
        <v>17520</v>
      </c>
      <c r="L42" s="7">
        <v>2</v>
      </c>
      <c r="M42" s="7">
        <f t="shared" si="4"/>
        <v>730</v>
      </c>
    </row>
    <row r="43" spans="2:17" ht="40.950000000000003" customHeight="1" x14ac:dyDescent="0.25">
      <c r="B43" s="3" t="s">
        <v>142</v>
      </c>
      <c r="C43" s="3" t="s">
        <v>142</v>
      </c>
      <c r="D43" s="23">
        <v>6300</v>
      </c>
      <c r="E43" s="23">
        <v>6300</v>
      </c>
      <c r="F43" s="3">
        <v>0</v>
      </c>
      <c r="G43" s="22">
        <v>17</v>
      </c>
      <c r="H43" s="5">
        <f t="shared" ref="H43:H44" si="7">G43*E43</f>
        <v>107100</v>
      </c>
      <c r="I43" s="7">
        <v>5</v>
      </c>
      <c r="J43" s="7">
        <f>I43*E43</f>
        <v>31500</v>
      </c>
      <c r="K43" s="7">
        <f>J43*$Q$45*365/1000</f>
        <v>91980</v>
      </c>
      <c r="L43" s="7">
        <v>2</v>
      </c>
      <c r="M43" s="7">
        <f t="shared" ref="M43:M44" si="8">L43*365</f>
        <v>730</v>
      </c>
    </row>
    <row r="44" spans="2:17" ht="25.95" customHeight="1" x14ac:dyDescent="0.25">
      <c r="B44" s="3" t="s">
        <v>72</v>
      </c>
      <c r="C44" s="3" t="s">
        <v>71</v>
      </c>
      <c r="D44" s="23">
        <v>5600</v>
      </c>
      <c r="E44" s="23">
        <v>5600</v>
      </c>
      <c r="F44" s="3">
        <v>0</v>
      </c>
      <c r="G44" s="22">
        <v>5</v>
      </c>
      <c r="H44" s="5">
        <f t="shared" si="7"/>
        <v>28000</v>
      </c>
      <c r="I44" s="7">
        <v>3</v>
      </c>
      <c r="J44" s="7">
        <f>I44*E44</f>
        <v>16800</v>
      </c>
      <c r="K44" s="7">
        <f t="shared" ref="K44" si="9">J44*$Q$45*365/1000</f>
        <v>49056</v>
      </c>
      <c r="L44" s="7">
        <v>5</v>
      </c>
      <c r="M44" s="7">
        <f t="shared" si="8"/>
        <v>1825</v>
      </c>
      <c r="N44" s="14" t="s">
        <v>55</v>
      </c>
      <c r="O44" s="10" t="s">
        <v>54</v>
      </c>
      <c r="P44" s="10" t="s">
        <v>61</v>
      </c>
      <c r="Q44" s="10" t="s">
        <v>60</v>
      </c>
    </row>
    <row r="45" spans="2:17" ht="15" customHeight="1" x14ac:dyDescent="0.25">
      <c r="B45" s="3" t="s">
        <v>148</v>
      </c>
      <c r="C45" s="3" t="s">
        <v>148</v>
      </c>
      <c r="D45" s="23">
        <v>2430</v>
      </c>
      <c r="E45" s="23">
        <v>2430</v>
      </c>
      <c r="F45" s="3">
        <v>0</v>
      </c>
      <c r="G45" s="22">
        <v>5</v>
      </c>
      <c r="H45" s="5">
        <f t="shared" si="3"/>
        <v>12150</v>
      </c>
      <c r="I45" s="7">
        <v>3</v>
      </c>
      <c r="J45" s="7">
        <f>I45*E45</f>
        <v>7290</v>
      </c>
      <c r="K45" s="7">
        <f t="shared" ref="K45" si="10">J45*$Q$45*365/1000</f>
        <v>21286.799999999999</v>
      </c>
      <c r="L45" s="7">
        <v>5</v>
      </c>
      <c r="M45" s="7">
        <f t="shared" si="4"/>
        <v>1825</v>
      </c>
      <c r="N45" s="15">
        <v>0.25</v>
      </c>
      <c r="O45" s="11">
        <v>0.4</v>
      </c>
      <c r="P45" s="11">
        <v>0.1</v>
      </c>
      <c r="Q45" s="11">
        <v>8</v>
      </c>
    </row>
    <row r="46" spans="2:17" ht="15" customHeight="1" x14ac:dyDescent="0.25">
      <c r="B46" s="70" t="s">
        <v>26</v>
      </c>
      <c r="C46" s="70"/>
      <c r="D46" s="20"/>
      <c r="E46" s="21">
        <f>SUM(E7:E45)</f>
        <v>19465</v>
      </c>
      <c r="F46" s="21">
        <f>SUM(F7:F45)</f>
        <v>16490</v>
      </c>
      <c r="G46" s="20" t="s">
        <v>47</v>
      </c>
      <c r="H46" s="21">
        <f>SUM(H7:H45)</f>
        <v>2392250</v>
      </c>
      <c r="I46" s="21"/>
      <c r="J46" s="21">
        <f>SUM(J7:J45)</f>
        <v>572390</v>
      </c>
      <c r="K46" s="21">
        <f>SUM(K7:K45)</f>
        <v>981378.8</v>
      </c>
      <c r="L46" s="21">
        <f>SUM(L7:L45)</f>
        <v>275</v>
      </c>
      <c r="M46" s="21">
        <f>SUM(M7:M45)</f>
        <v>100375</v>
      </c>
      <c r="N46" s="16">
        <f>K46*N45</f>
        <v>245344.7</v>
      </c>
      <c r="O46" s="12">
        <f>M46*O45</f>
        <v>40150</v>
      </c>
      <c r="P46" s="13">
        <f>(N46+O46)*P45</f>
        <v>28549.47</v>
      </c>
    </row>
    <row r="47" spans="2:17" ht="4.5" customHeight="1" x14ac:dyDescent="0.25"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Q47" s="9"/>
    </row>
    <row r="48" spans="2:17" ht="15" customHeight="1" x14ac:dyDescent="0.25">
      <c r="B48" s="70" t="s">
        <v>62</v>
      </c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24" t="s">
        <v>83</v>
      </c>
      <c r="Q48" s="9"/>
    </row>
    <row r="49" spans="2:18" ht="15" customHeight="1" x14ac:dyDescent="0.25">
      <c r="B49" s="70" t="s">
        <v>63</v>
      </c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25">
        <v>2380000</v>
      </c>
      <c r="O49" s="10" t="s">
        <v>56</v>
      </c>
      <c r="P49" s="17">
        <f>M49/E46</f>
        <v>122.27074235807861</v>
      </c>
      <c r="Q49" s="10" t="s">
        <v>57</v>
      </c>
      <c r="R49" s="17">
        <f>(H46-H45-H44-H42-H41-H40)/(E46-E45-E44-E42-E41-E40)</f>
        <v>202.16348507097405</v>
      </c>
    </row>
    <row r="50" spans="2:18" ht="15" customHeight="1" x14ac:dyDescent="0.25">
      <c r="B50" s="70" t="s">
        <v>64</v>
      </c>
      <c r="C50" s="70" t="s">
        <v>65</v>
      </c>
      <c r="D50" s="70"/>
      <c r="E50" s="70"/>
      <c r="F50" s="70"/>
      <c r="G50" s="70"/>
      <c r="H50" s="70"/>
      <c r="I50" s="70"/>
      <c r="J50" s="70"/>
      <c r="K50" s="70"/>
      <c r="L50" s="26"/>
      <c r="M50" s="25">
        <v>280000</v>
      </c>
      <c r="O50" s="10" t="s">
        <v>58</v>
      </c>
      <c r="P50" s="18">
        <f>M50/(H46-H45-H44-H42-H41-H40)</f>
        <v>0.1355866543993027</v>
      </c>
    </row>
    <row r="51" spans="2:18" ht="15" customHeight="1" x14ac:dyDescent="0.25">
      <c r="B51" s="70"/>
      <c r="C51" s="70" t="s">
        <v>66</v>
      </c>
      <c r="D51" s="70"/>
      <c r="E51" s="70"/>
      <c r="F51" s="70"/>
      <c r="G51" s="70"/>
      <c r="H51" s="70"/>
      <c r="I51" s="70"/>
      <c r="J51" s="70"/>
      <c r="K51" s="70"/>
      <c r="L51" s="26"/>
      <c r="M51" s="25">
        <v>28000</v>
      </c>
    </row>
    <row r="52" spans="2:18" ht="21.9" customHeight="1" x14ac:dyDescent="0.25">
      <c r="B52" s="2" t="s">
        <v>13</v>
      </c>
    </row>
    <row r="53" spans="2:18" ht="21.9" customHeight="1" x14ac:dyDescent="0.25">
      <c r="B53" s="2"/>
    </row>
    <row r="54" spans="2:18" ht="21.9" customHeight="1" x14ac:dyDescent="0.25">
      <c r="B54" s="2"/>
    </row>
    <row r="55" spans="2:18" ht="21.9" customHeight="1" x14ac:dyDescent="0.25"/>
  </sheetData>
  <mergeCells count="35">
    <mergeCell ref="D38:D39"/>
    <mergeCell ref="D40:D41"/>
    <mergeCell ref="D5:D6"/>
    <mergeCell ref="D7:D11"/>
    <mergeCell ref="D12:D15"/>
    <mergeCell ref="D16:D18"/>
    <mergeCell ref="D19:D24"/>
    <mergeCell ref="D25:D28"/>
    <mergeCell ref="B50:B51"/>
    <mergeCell ref="C50:K50"/>
    <mergeCell ref="C51:K51"/>
    <mergeCell ref="B25:B28"/>
    <mergeCell ref="B36:B37"/>
    <mergeCell ref="B32:B33"/>
    <mergeCell ref="B30:B31"/>
    <mergeCell ref="B38:B39"/>
    <mergeCell ref="B40:B41"/>
    <mergeCell ref="B46:C46"/>
    <mergeCell ref="B49:L49"/>
    <mergeCell ref="B48:L48"/>
    <mergeCell ref="B47:M47"/>
    <mergeCell ref="D30:D31"/>
    <mergeCell ref="D32:D33"/>
    <mergeCell ref="D36:D37"/>
    <mergeCell ref="B4:M4"/>
    <mergeCell ref="B7:B11"/>
    <mergeCell ref="B12:B15"/>
    <mergeCell ref="B16:B18"/>
    <mergeCell ref="B19:B24"/>
    <mergeCell ref="B5:B6"/>
    <mergeCell ref="C5:C6"/>
    <mergeCell ref="E5:E6"/>
    <mergeCell ref="F5:F6"/>
    <mergeCell ref="G5:H5"/>
    <mergeCell ref="I5:M5"/>
  </mergeCells>
  <pageMargins left="0.7" right="0.7" top="0.75" bottom="0.75" header="0.3" footer="0.3"/>
  <pageSetup paperSize="9" orientation="portrait" r:id="rId1"/>
  <ignoredErrors>
    <ignoredError sqref="J3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D1D32-A9B2-41EF-A848-8C26694C8256}">
  <dimension ref="B4:R54"/>
  <sheetViews>
    <sheetView zoomScaleNormal="100" workbookViewId="0">
      <selection activeCell="G9" sqref="G9"/>
    </sheetView>
  </sheetViews>
  <sheetFormatPr defaultRowHeight="13.8" x14ac:dyDescent="0.25"/>
  <cols>
    <col min="1" max="1" width="11.75" customWidth="1"/>
    <col min="2" max="2" width="20.75" style="1" customWidth="1"/>
    <col min="3" max="3" width="20.75" customWidth="1"/>
    <col min="4" max="4" width="15.25" customWidth="1"/>
    <col min="5" max="5" width="14.375" customWidth="1"/>
    <col min="6" max="6" width="10.75" customWidth="1"/>
    <col min="7" max="7" width="11.875" customWidth="1"/>
    <col min="8" max="8" width="12.375" customWidth="1"/>
    <col min="9" max="9" width="13.75" style="6" customWidth="1"/>
    <col min="10" max="11" width="11.75" style="8" customWidth="1"/>
    <col min="12" max="12" width="11.875" style="8" customWidth="1"/>
    <col min="13" max="13" width="13.375" customWidth="1"/>
    <col min="14" max="14" width="13.625" customWidth="1"/>
    <col min="15" max="15" width="13.75" customWidth="1"/>
    <col min="16" max="16" width="13.125" customWidth="1"/>
    <col min="17" max="17" width="14.125" customWidth="1"/>
    <col min="18" max="18" width="9.875" customWidth="1"/>
    <col min="19" max="19" width="8.875" customWidth="1"/>
  </cols>
  <sheetData>
    <row r="4" spans="2:13" ht="15" customHeight="1" x14ac:dyDescent="0.25">
      <c r="B4" s="70" t="s">
        <v>135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2:13" ht="15" customHeight="1" x14ac:dyDescent="0.25">
      <c r="B5" s="70" t="s">
        <v>86</v>
      </c>
      <c r="C5" s="70" t="s">
        <v>87</v>
      </c>
      <c r="D5" s="72" t="s">
        <v>137</v>
      </c>
      <c r="E5" s="70" t="s">
        <v>88</v>
      </c>
      <c r="F5" s="71" t="s">
        <v>81</v>
      </c>
      <c r="G5" s="70" t="s">
        <v>89</v>
      </c>
      <c r="H5" s="70"/>
      <c r="I5" s="70" t="s">
        <v>90</v>
      </c>
      <c r="J5" s="70"/>
      <c r="K5" s="70"/>
      <c r="L5" s="70"/>
      <c r="M5" s="70"/>
    </row>
    <row r="6" spans="2:13" ht="27.9" customHeight="1" x14ac:dyDescent="0.25">
      <c r="B6" s="70"/>
      <c r="C6" s="70"/>
      <c r="D6" s="73"/>
      <c r="E6" s="70"/>
      <c r="F6" s="71"/>
      <c r="G6" s="20" t="s">
        <v>91</v>
      </c>
      <c r="H6" s="20" t="s">
        <v>92</v>
      </c>
      <c r="I6" s="21" t="s">
        <v>93</v>
      </c>
      <c r="J6" s="21" t="s">
        <v>94</v>
      </c>
      <c r="K6" s="21" t="s">
        <v>95</v>
      </c>
      <c r="L6" s="21" t="s">
        <v>96</v>
      </c>
      <c r="M6" s="21" t="s">
        <v>97</v>
      </c>
    </row>
    <row r="7" spans="2:13" ht="15" customHeight="1" x14ac:dyDescent="0.25">
      <c r="B7" s="75" t="s">
        <v>98</v>
      </c>
      <c r="C7" s="19" t="s">
        <v>116</v>
      </c>
      <c r="D7" s="78">
        <f>SUM(E7:E11)</f>
        <v>260</v>
      </c>
      <c r="E7" s="4">
        <v>50</v>
      </c>
      <c r="F7" s="3">
        <f>E7*6</f>
        <v>300</v>
      </c>
      <c r="G7" s="22">
        <v>300</v>
      </c>
      <c r="H7" s="5">
        <f>G7*E7</f>
        <v>15000</v>
      </c>
      <c r="I7" s="7">
        <v>20</v>
      </c>
      <c r="J7" s="7">
        <f t="shared" ref="J7:J41" si="0">I7*F7</f>
        <v>6000</v>
      </c>
      <c r="K7" s="7">
        <f>J7*$Q$44*365/1000</f>
        <v>17520</v>
      </c>
      <c r="L7" s="7">
        <v>2</v>
      </c>
      <c r="M7" s="7">
        <f>L7*365</f>
        <v>730</v>
      </c>
    </row>
    <row r="8" spans="2:13" ht="15" customHeight="1" x14ac:dyDescent="0.25">
      <c r="B8" s="75"/>
      <c r="C8" s="19" t="s">
        <v>117</v>
      </c>
      <c r="D8" s="79"/>
      <c r="E8" s="4">
        <v>100</v>
      </c>
      <c r="F8" s="3">
        <f t="shared" ref="F8:F24" si="1">E8*6</f>
        <v>600</v>
      </c>
      <c r="G8" s="22">
        <v>300</v>
      </c>
      <c r="H8" s="5">
        <f t="shared" ref="H8:H44" si="2">G8*E8</f>
        <v>30000</v>
      </c>
      <c r="I8" s="7">
        <v>20</v>
      </c>
      <c r="J8" s="7">
        <f t="shared" si="0"/>
        <v>12000</v>
      </c>
      <c r="K8" s="7">
        <f>J8*$Q$44*365/1000</f>
        <v>35040</v>
      </c>
      <c r="L8" s="7">
        <v>2</v>
      </c>
      <c r="M8" s="7">
        <f t="shared" ref="M8:M44" si="3">L8*365</f>
        <v>730</v>
      </c>
    </row>
    <row r="9" spans="2:13" ht="15" customHeight="1" x14ac:dyDescent="0.25">
      <c r="B9" s="75"/>
      <c r="C9" s="19" t="s">
        <v>152</v>
      </c>
      <c r="D9" s="79"/>
      <c r="E9" s="4">
        <v>40</v>
      </c>
      <c r="F9" s="3">
        <f t="shared" si="1"/>
        <v>240</v>
      </c>
      <c r="G9" s="22">
        <v>1100</v>
      </c>
      <c r="H9" s="5">
        <f t="shared" si="2"/>
        <v>44000</v>
      </c>
      <c r="I9" s="7">
        <v>50</v>
      </c>
      <c r="J9" s="7">
        <f t="shared" si="0"/>
        <v>12000</v>
      </c>
      <c r="K9" s="7">
        <f t="shared" ref="K9:K44" si="4">J9*$Q$44*365/1000</f>
        <v>35040</v>
      </c>
      <c r="L9" s="7">
        <v>20</v>
      </c>
      <c r="M9" s="7">
        <f t="shared" si="3"/>
        <v>7300</v>
      </c>
    </row>
    <row r="10" spans="2:13" ht="15" customHeight="1" x14ac:dyDescent="0.25">
      <c r="B10" s="75"/>
      <c r="C10" s="19" t="s">
        <v>118</v>
      </c>
      <c r="D10" s="79"/>
      <c r="E10" s="4">
        <v>40</v>
      </c>
      <c r="F10" s="3">
        <f t="shared" si="1"/>
        <v>240</v>
      </c>
      <c r="G10" s="22">
        <v>600</v>
      </c>
      <c r="H10" s="5">
        <f t="shared" si="2"/>
        <v>24000</v>
      </c>
      <c r="I10" s="7">
        <v>20</v>
      </c>
      <c r="J10" s="7">
        <f>I10*F10</f>
        <v>4800</v>
      </c>
      <c r="K10" s="7">
        <f t="shared" si="4"/>
        <v>14016</v>
      </c>
      <c r="L10" s="7">
        <v>10</v>
      </c>
      <c r="M10" s="7">
        <f t="shared" si="3"/>
        <v>3650</v>
      </c>
    </row>
    <row r="11" spans="2:13" ht="15" customHeight="1" x14ac:dyDescent="0.25">
      <c r="B11" s="75"/>
      <c r="C11" s="19" t="s">
        <v>154</v>
      </c>
      <c r="D11" s="80"/>
      <c r="E11" s="4">
        <v>30</v>
      </c>
      <c r="F11" s="3">
        <f t="shared" si="1"/>
        <v>180</v>
      </c>
      <c r="G11" s="22">
        <v>500</v>
      </c>
      <c r="H11" s="5">
        <f t="shared" si="2"/>
        <v>15000</v>
      </c>
      <c r="I11" s="7">
        <v>20</v>
      </c>
      <c r="J11" s="7">
        <f t="shared" si="0"/>
        <v>3600</v>
      </c>
      <c r="K11" s="7">
        <f t="shared" si="4"/>
        <v>10512</v>
      </c>
      <c r="L11" s="7">
        <v>2</v>
      </c>
      <c r="M11" s="7">
        <f t="shared" si="3"/>
        <v>730</v>
      </c>
    </row>
    <row r="12" spans="2:13" ht="15" customHeight="1" x14ac:dyDescent="0.25">
      <c r="B12" s="75" t="s">
        <v>99</v>
      </c>
      <c r="C12" s="19" t="s">
        <v>152</v>
      </c>
      <c r="D12" s="78">
        <f>SUM(E12:E15)</f>
        <v>370</v>
      </c>
      <c r="E12" s="4">
        <v>120</v>
      </c>
      <c r="F12" s="3">
        <f t="shared" si="1"/>
        <v>720</v>
      </c>
      <c r="G12" s="22">
        <v>1100</v>
      </c>
      <c r="H12" s="5">
        <f t="shared" si="2"/>
        <v>132000</v>
      </c>
      <c r="I12" s="7">
        <v>50</v>
      </c>
      <c r="J12" s="7">
        <f t="shared" si="0"/>
        <v>36000</v>
      </c>
      <c r="K12" s="7">
        <f t="shared" si="4"/>
        <v>105120</v>
      </c>
      <c r="L12" s="7">
        <v>20</v>
      </c>
      <c r="M12" s="7">
        <f t="shared" si="3"/>
        <v>7300</v>
      </c>
    </row>
    <row r="13" spans="2:13" ht="15" customHeight="1" x14ac:dyDescent="0.25">
      <c r="B13" s="75"/>
      <c r="C13" s="19" t="s">
        <v>153</v>
      </c>
      <c r="D13" s="79"/>
      <c r="E13" s="4">
        <v>120</v>
      </c>
      <c r="F13" s="3">
        <f t="shared" si="1"/>
        <v>720</v>
      </c>
      <c r="G13" s="22">
        <v>600</v>
      </c>
      <c r="H13" s="5">
        <f t="shared" si="2"/>
        <v>72000</v>
      </c>
      <c r="I13" s="7">
        <v>20</v>
      </c>
      <c r="J13" s="7">
        <f t="shared" si="0"/>
        <v>14400</v>
      </c>
      <c r="K13" s="7">
        <f t="shared" si="4"/>
        <v>42048</v>
      </c>
      <c r="L13" s="7">
        <v>10</v>
      </c>
      <c r="M13" s="7">
        <f t="shared" si="3"/>
        <v>3650</v>
      </c>
    </row>
    <row r="14" spans="2:13" ht="15" customHeight="1" x14ac:dyDescent="0.25">
      <c r="B14" s="75"/>
      <c r="C14" s="19" t="s">
        <v>155</v>
      </c>
      <c r="D14" s="79"/>
      <c r="E14" s="4">
        <v>100</v>
      </c>
      <c r="F14" s="3">
        <f t="shared" si="1"/>
        <v>600</v>
      </c>
      <c r="G14" s="22">
        <v>350</v>
      </c>
      <c r="H14" s="5">
        <f t="shared" si="2"/>
        <v>35000</v>
      </c>
      <c r="I14" s="7">
        <v>15</v>
      </c>
      <c r="J14" s="7">
        <f t="shared" si="0"/>
        <v>9000</v>
      </c>
      <c r="K14" s="7">
        <f t="shared" si="4"/>
        <v>26280</v>
      </c>
      <c r="L14" s="7">
        <v>1</v>
      </c>
      <c r="M14" s="7">
        <f t="shared" si="3"/>
        <v>365</v>
      </c>
    </row>
    <row r="15" spans="2:13" ht="15" customHeight="1" x14ac:dyDescent="0.25">
      <c r="B15" s="75"/>
      <c r="C15" s="19" t="s">
        <v>119</v>
      </c>
      <c r="D15" s="80"/>
      <c r="E15" s="4">
        <v>30</v>
      </c>
      <c r="F15" s="3">
        <f t="shared" si="1"/>
        <v>180</v>
      </c>
      <c r="G15" s="22">
        <v>350</v>
      </c>
      <c r="H15" s="5">
        <f t="shared" si="2"/>
        <v>10500</v>
      </c>
      <c r="I15" s="7">
        <v>20</v>
      </c>
      <c r="J15" s="7">
        <f t="shared" si="0"/>
        <v>3600</v>
      </c>
      <c r="K15" s="7">
        <f t="shared" si="4"/>
        <v>10512</v>
      </c>
      <c r="L15" s="7">
        <v>1</v>
      </c>
      <c r="M15" s="7">
        <f t="shared" si="3"/>
        <v>365</v>
      </c>
    </row>
    <row r="16" spans="2:13" ht="15" customHeight="1" x14ac:dyDescent="0.25">
      <c r="B16" s="75" t="s">
        <v>100</v>
      </c>
      <c r="C16" s="19" t="s">
        <v>100</v>
      </c>
      <c r="D16" s="78">
        <f>SUM(E16:E18)</f>
        <v>170</v>
      </c>
      <c r="E16" s="4">
        <v>80</v>
      </c>
      <c r="F16" s="3">
        <f t="shared" si="1"/>
        <v>480</v>
      </c>
      <c r="G16" s="3">
        <v>1000</v>
      </c>
      <c r="H16" s="5">
        <f t="shared" si="2"/>
        <v>80000</v>
      </c>
      <c r="I16" s="7">
        <v>50</v>
      </c>
      <c r="J16" s="7">
        <f t="shared" si="0"/>
        <v>24000</v>
      </c>
      <c r="K16" s="7">
        <f t="shared" si="4"/>
        <v>70080</v>
      </c>
      <c r="L16" s="7">
        <v>55</v>
      </c>
      <c r="M16" s="7">
        <f t="shared" si="3"/>
        <v>20075</v>
      </c>
    </row>
    <row r="17" spans="2:13" ht="15" customHeight="1" x14ac:dyDescent="0.25">
      <c r="B17" s="75"/>
      <c r="C17" s="19" t="s">
        <v>154</v>
      </c>
      <c r="D17" s="79"/>
      <c r="E17" s="4">
        <v>30</v>
      </c>
      <c r="F17" s="3">
        <f t="shared" si="1"/>
        <v>180</v>
      </c>
      <c r="G17" s="3">
        <v>600</v>
      </c>
      <c r="H17" s="5">
        <f t="shared" si="2"/>
        <v>18000</v>
      </c>
      <c r="I17" s="7">
        <v>20</v>
      </c>
      <c r="J17" s="7">
        <f t="shared" si="0"/>
        <v>3600</v>
      </c>
      <c r="K17" s="7">
        <f t="shared" si="4"/>
        <v>10512</v>
      </c>
      <c r="L17" s="7">
        <v>4</v>
      </c>
      <c r="M17" s="7">
        <f t="shared" si="3"/>
        <v>1460</v>
      </c>
    </row>
    <row r="18" spans="2:13" ht="15" customHeight="1" x14ac:dyDescent="0.25">
      <c r="B18" s="75"/>
      <c r="C18" s="19" t="s">
        <v>156</v>
      </c>
      <c r="D18" s="80"/>
      <c r="E18" s="4">
        <v>60</v>
      </c>
      <c r="F18" s="3">
        <f t="shared" si="1"/>
        <v>360</v>
      </c>
      <c r="G18" s="3">
        <v>600</v>
      </c>
      <c r="H18" s="5">
        <f t="shared" si="2"/>
        <v>36000</v>
      </c>
      <c r="I18" s="7">
        <v>35</v>
      </c>
      <c r="J18" s="7">
        <f t="shared" si="0"/>
        <v>12600</v>
      </c>
      <c r="K18" s="7">
        <f t="shared" si="4"/>
        <v>36792</v>
      </c>
      <c r="L18" s="7">
        <v>15</v>
      </c>
      <c r="M18" s="7">
        <f t="shared" si="3"/>
        <v>5475</v>
      </c>
    </row>
    <row r="19" spans="2:13" ht="15" customHeight="1" x14ac:dyDescent="0.25">
      <c r="B19" s="75" t="s">
        <v>101</v>
      </c>
      <c r="C19" s="19" t="s">
        <v>120</v>
      </c>
      <c r="D19" s="78">
        <f>SUM(E19:E24)</f>
        <v>440</v>
      </c>
      <c r="E19" s="4">
        <v>100</v>
      </c>
      <c r="F19" s="3">
        <f t="shared" si="1"/>
        <v>600</v>
      </c>
      <c r="G19" s="22">
        <v>500</v>
      </c>
      <c r="H19" s="5">
        <f t="shared" si="2"/>
        <v>50000</v>
      </c>
      <c r="I19" s="7">
        <v>20</v>
      </c>
      <c r="J19" s="7">
        <f t="shared" si="0"/>
        <v>12000</v>
      </c>
      <c r="K19" s="7">
        <f t="shared" si="4"/>
        <v>35040</v>
      </c>
      <c r="L19" s="7">
        <v>10</v>
      </c>
      <c r="M19" s="7">
        <f t="shared" si="3"/>
        <v>3650</v>
      </c>
    </row>
    <row r="20" spans="2:13" ht="15" customHeight="1" x14ac:dyDescent="0.25">
      <c r="B20" s="75"/>
      <c r="C20" s="19" t="s">
        <v>157</v>
      </c>
      <c r="D20" s="79"/>
      <c r="E20" s="4">
        <v>100</v>
      </c>
      <c r="F20" s="3">
        <f t="shared" si="1"/>
        <v>600</v>
      </c>
      <c r="G20" s="22">
        <v>500</v>
      </c>
      <c r="H20" s="5">
        <f t="shared" si="2"/>
        <v>50000</v>
      </c>
      <c r="I20" s="7">
        <v>20</v>
      </c>
      <c r="J20" s="7">
        <f t="shared" si="0"/>
        <v>12000</v>
      </c>
      <c r="K20" s="7">
        <f t="shared" si="4"/>
        <v>35040</v>
      </c>
      <c r="L20" s="7">
        <v>10</v>
      </c>
      <c r="M20" s="7">
        <f t="shared" si="3"/>
        <v>3650</v>
      </c>
    </row>
    <row r="21" spans="2:13" ht="15" customHeight="1" x14ac:dyDescent="0.25">
      <c r="B21" s="75"/>
      <c r="C21" s="19" t="s">
        <v>158</v>
      </c>
      <c r="D21" s="79"/>
      <c r="E21" s="4">
        <v>100</v>
      </c>
      <c r="F21" s="3">
        <f t="shared" si="1"/>
        <v>600</v>
      </c>
      <c r="G21" s="22">
        <v>400</v>
      </c>
      <c r="H21" s="5">
        <f t="shared" si="2"/>
        <v>40000</v>
      </c>
      <c r="I21" s="7">
        <v>20</v>
      </c>
      <c r="J21" s="7">
        <f t="shared" si="0"/>
        <v>12000</v>
      </c>
      <c r="K21" s="7">
        <f t="shared" si="4"/>
        <v>35040</v>
      </c>
      <c r="L21" s="7">
        <v>5</v>
      </c>
      <c r="M21" s="7">
        <f t="shared" si="3"/>
        <v>1825</v>
      </c>
    </row>
    <row r="22" spans="2:13" ht="15" customHeight="1" x14ac:dyDescent="0.25">
      <c r="B22" s="75"/>
      <c r="C22" s="19" t="s">
        <v>154</v>
      </c>
      <c r="D22" s="79"/>
      <c r="E22" s="4">
        <v>45</v>
      </c>
      <c r="F22" s="3">
        <f t="shared" si="1"/>
        <v>270</v>
      </c>
      <c r="G22" s="22">
        <v>450</v>
      </c>
      <c r="H22" s="5">
        <f t="shared" si="2"/>
        <v>20250</v>
      </c>
      <c r="I22" s="7">
        <v>20</v>
      </c>
      <c r="J22" s="7">
        <f t="shared" si="0"/>
        <v>5400</v>
      </c>
      <c r="K22" s="7">
        <f t="shared" si="4"/>
        <v>15768</v>
      </c>
      <c r="L22" s="7">
        <v>2</v>
      </c>
      <c r="M22" s="7">
        <f t="shared" si="3"/>
        <v>730</v>
      </c>
    </row>
    <row r="23" spans="2:13" ht="15" customHeight="1" x14ac:dyDescent="0.25">
      <c r="B23" s="75"/>
      <c r="C23" s="19" t="s">
        <v>159</v>
      </c>
      <c r="D23" s="79"/>
      <c r="E23" s="4">
        <v>60</v>
      </c>
      <c r="F23" s="3">
        <f t="shared" si="1"/>
        <v>360</v>
      </c>
      <c r="G23" s="22">
        <v>400</v>
      </c>
      <c r="H23" s="5">
        <f t="shared" si="2"/>
        <v>24000</v>
      </c>
      <c r="I23" s="7">
        <v>20</v>
      </c>
      <c r="J23" s="7">
        <f t="shared" si="0"/>
        <v>7200</v>
      </c>
      <c r="K23" s="7">
        <f t="shared" si="4"/>
        <v>21024</v>
      </c>
      <c r="L23" s="7">
        <v>2</v>
      </c>
      <c r="M23" s="7">
        <f t="shared" si="3"/>
        <v>730</v>
      </c>
    </row>
    <row r="24" spans="2:13" ht="15" customHeight="1" x14ac:dyDescent="0.25">
      <c r="B24" s="75"/>
      <c r="C24" s="19" t="s">
        <v>121</v>
      </c>
      <c r="D24" s="80"/>
      <c r="E24" s="4">
        <v>35</v>
      </c>
      <c r="F24" s="3">
        <f t="shared" si="1"/>
        <v>210</v>
      </c>
      <c r="G24" s="22">
        <v>750</v>
      </c>
      <c r="H24" s="5">
        <f t="shared" si="2"/>
        <v>26250</v>
      </c>
      <c r="I24" s="7">
        <v>30</v>
      </c>
      <c r="J24" s="7">
        <f t="shared" si="0"/>
        <v>6300</v>
      </c>
      <c r="K24" s="7">
        <f t="shared" si="4"/>
        <v>18396</v>
      </c>
      <c r="L24" s="7">
        <v>2</v>
      </c>
      <c r="M24" s="7">
        <f t="shared" si="3"/>
        <v>730</v>
      </c>
    </row>
    <row r="25" spans="2:13" ht="15" customHeight="1" x14ac:dyDescent="0.25">
      <c r="B25" s="75" t="s">
        <v>102</v>
      </c>
      <c r="C25" s="19" t="s">
        <v>122</v>
      </c>
      <c r="D25" s="66">
        <f>SUM(E25:E28)</f>
        <v>250</v>
      </c>
      <c r="E25" s="4">
        <v>100</v>
      </c>
      <c r="F25" s="3">
        <f>E25*4</f>
        <v>400</v>
      </c>
      <c r="G25" s="22">
        <v>600</v>
      </c>
      <c r="H25" s="5">
        <f t="shared" si="2"/>
        <v>60000</v>
      </c>
      <c r="I25" s="7">
        <v>40</v>
      </c>
      <c r="J25" s="7">
        <f t="shared" si="0"/>
        <v>16000</v>
      </c>
      <c r="K25" s="7">
        <f t="shared" si="4"/>
        <v>46720</v>
      </c>
      <c r="L25" s="7">
        <v>4</v>
      </c>
      <c r="M25" s="7">
        <f t="shared" si="3"/>
        <v>1460</v>
      </c>
    </row>
    <row r="26" spans="2:13" ht="15" customHeight="1" x14ac:dyDescent="0.25">
      <c r="B26" s="75"/>
      <c r="C26" s="19" t="s">
        <v>160</v>
      </c>
      <c r="D26" s="68"/>
      <c r="E26" s="4">
        <v>60</v>
      </c>
      <c r="F26" s="3">
        <f t="shared" ref="F26:F39" si="5">E26*4</f>
        <v>240</v>
      </c>
      <c r="G26" s="22">
        <v>550</v>
      </c>
      <c r="H26" s="5">
        <f t="shared" si="2"/>
        <v>33000</v>
      </c>
      <c r="I26" s="7">
        <v>40</v>
      </c>
      <c r="J26" s="7">
        <f t="shared" si="0"/>
        <v>9600</v>
      </c>
      <c r="K26" s="7">
        <f t="shared" si="4"/>
        <v>28032</v>
      </c>
      <c r="L26" s="7">
        <v>4</v>
      </c>
      <c r="M26" s="7">
        <f t="shared" si="3"/>
        <v>1460</v>
      </c>
    </row>
    <row r="27" spans="2:13" ht="15" customHeight="1" x14ac:dyDescent="0.25">
      <c r="B27" s="75"/>
      <c r="C27" s="19" t="s">
        <v>32</v>
      </c>
      <c r="D27" s="68"/>
      <c r="E27" s="4">
        <v>20</v>
      </c>
      <c r="F27" s="3">
        <f t="shared" si="5"/>
        <v>80</v>
      </c>
      <c r="G27" s="22">
        <v>500</v>
      </c>
      <c r="H27" s="5">
        <f t="shared" si="2"/>
        <v>10000</v>
      </c>
      <c r="I27" s="7">
        <v>40</v>
      </c>
      <c r="J27" s="7">
        <f t="shared" si="0"/>
        <v>3200</v>
      </c>
      <c r="K27" s="7">
        <f t="shared" si="4"/>
        <v>9344</v>
      </c>
      <c r="L27" s="7">
        <v>3</v>
      </c>
      <c r="M27" s="7">
        <f t="shared" si="3"/>
        <v>1095</v>
      </c>
    </row>
    <row r="28" spans="2:13" ht="15" customHeight="1" x14ac:dyDescent="0.25">
      <c r="B28" s="75"/>
      <c r="C28" s="19" t="s">
        <v>123</v>
      </c>
      <c r="D28" s="69"/>
      <c r="E28" s="4">
        <v>70</v>
      </c>
      <c r="F28" s="3">
        <f t="shared" si="5"/>
        <v>280</v>
      </c>
      <c r="G28" s="22">
        <v>500</v>
      </c>
      <c r="H28" s="5">
        <f t="shared" si="2"/>
        <v>35000</v>
      </c>
      <c r="I28" s="7">
        <v>40</v>
      </c>
      <c r="J28" s="7">
        <f t="shared" si="0"/>
        <v>11200</v>
      </c>
      <c r="K28" s="7">
        <f t="shared" si="4"/>
        <v>32704</v>
      </c>
      <c r="L28" s="7">
        <v>3</v>
      </c>
      <c r="M28" s="7">
        <f t="shared" si="3"/>
        <v>1095</v>
      </c>
    </row>
    <row r="29" spans="2:13" ht="15" customHeight="1" x14ac:dyDescent="0.25">
      <c r="B29" s="3" t="s">
        <v>103</v>
      </c>
      <c r="C29" s="3" t="s">
        <v>124</v>
      </c>
      <c r="D29" s="3">
        <f>E29</f>
        <v>100</v>
      </c>
      <c r="E29" s="3">
        <v>100</v>
      </c>
      <c r="F29" s="3">
        <f t="shared" si="5"/>
        <v>400</v>
      </c>
      <c r="G29" s="22">
        <v>500</v>
      </c>
      <c r="H29" s="5">
        <f t="shared" si="2"/>
        <v>50000</v>
      </c>
      <c r="I29" s="7">
        <v>50</v>
      </c>
      <c r="J29" s="7">
        <f t="shared" si="0"/>
        <v>20000</v>
      </c>
      <c r="K29" s="7">
        <f t="shared" si="4"/>
        <v>58400</v>
      </c>
      <c r="L29" s="7">
        <v>3</v>
      </c>
      <c r="M29" s="7">
        <f t="shared" si="3"/>
        <v>1095</v>
      </c>
    </row>
    <row r="30" spans="2:13" ht="15" customHeight="1" x14ac:dyDescent="0.25">
      <c r="B30" s="75" t="s">
        <v>104</v>
      </c>
      <c r="C30" s="19" t="s">
        <v>125</v>
      </c>
      <c r="D30" s="66">
        <f>SUM(E30:E31)</f>
        <v>100</v>
      </c>
      <c r="E30" s="4">
        <f>20*2</f>
        <v>40</v>
      </c>
      <c r="F30" s="3">
        <f t="shared" si="5"/>
        <v>160</v>
      </c>
      <c r="G30" s="22">
        <v>400</v>
      </c>
      <c r="H30" s="5">
        <f t="shared" si="2"/>
        <v>16000</v>
      </c>
      <c r="I30" s="7">
        <v>30</v>
      </c>
      <c r="J30" s="7">
        <f t="shared" si="0"/>
        <v>4800</v>
      </c>
      <c r="K30" s="7">
        <f t="shared" si="4"/>
        <v>14016</v>
      </c>
      <c r="L30" s="7">
        <v>2</v>
      </c>
      <c r="M30" s="7">
        <f t="shared" si="3"/>
        <v>730</v>
      </c>
    </row>
    <row r="31" spans="2:13" ht="15" customHeight="1" x14ac:dyDescent="0.25">
      <c r="B31" s="75"/>
      <c r="C31" s="19" t="s">
        <v>161</v>
      </c>
      <c r="D31" s="67"/>
      <c r="E31" s="4">
        <v>60</v>
      </c>
      <c r="F31" s="3">
        <f t="shared" si="5"/>
        <v>240</v>
      </c>
      <c r="G31" s="22">
        <v>400</v>
      </c>
      <c r="H31" s="5">
        <f t="shared" si="2"/>
        <v>24000</v>
      </c>
      <c r="I31" s="7">
        <v>30</v>
      </c>
      <c r="J31" s="7">
        <f t="shared" si="0"/>
        <v>7200</v>
      </c>
      <c r="K31" s="7">
        <f t="shared" si="4"/>
        <v>21024</v>
      </c>
      <c r="L31" s="7">
        <v>10</v>
      </c>
      <c r="M31" s="7">
        <f t="shared" si="3"/>
        <v>3650</v>
      </c>
    </row>
    <row r="32" spans="2:13" ht="15" customHeight="1" x14ac:dyDescent="0.25">
      <c r="B32" s="75" t="s">
        <v>105</v>
      </c>
      <c r="C32" s="19" t="s">
        <v>126</v>
      </c>
      <c r="D32" s="66">
        <f>SUM(E32:E33)</f>
        <v>300</v>
      </c>
      <c r="E32" s="4">
        <v>175</v>
      </c>
      <c r="F32" s="3">
        <f t="shared" si="5"/>
        <v>700</v>
      </c>
      <c r="G32" s="22">
        <v>450</v>
      </c>
      <c r="H32" s="5">
        <f t="shared" si="2"/>
        <v>78750</v>
      </c>
      <c r="I32" s="7">
        <v>40</v>
      </c>
      <c r="J32" s="7">
        <f t="shared" si="0"/>
        <v>28000</v>
      </c>
      <c r="K32" s="7">
        <f t="shared" si="4"/>
        <v>81760</v>
      </c>
      <c r="L32" s="7">
        <v>3</v>
      </c>
      <c r="M32" s="7">
        <f t="shared" si="3"/>
        <v>1095</v>
      </c>
    </row>
    <row r="33" spans="2:18" ht="15" customHeight="1" x14ac:dyDescent="0.25">
      <c r="B33" s="75"/>
      <c r="C33" s="19" t="s">
        <v>127</v>
      </c>
      <c r="D33" s="67"/>
      <c r="E33" s="4">
        <v>125</v>
      </c>
      <c r="F33" s="3">
        <f t="shared" si="5"/>
        <v>500</v>
      </c>
      <c r="G33" s="22">
        <v>450</v>
      </c>
      <c r="H33" s="5">
        <f t="shared" si="2"/>
        <v>56250</v>
      </c>
      <c r="I33" s="7">
        <v>40</v>
      </c>
      <c r="J33" s="7">
        <f t="shared" si="0"/>
        <v>20000</v>
      </c>
      <c r="K33" s="7">
        <f t="shared" si="4"/>
        <v>58400</v>
      </c>
      <c r="L33" s="7">
        <v>3</v>
      </c>
      <c r="M33" s="7">
        <f t="shared" si="3"/>
        <v>1095</v>
      </c>
    </row>
    <row r="34" spans="2:18" ht="27.9" customHeight="1" x14ac:dyDescent="0.3">
      <c r="B34" s="3" t="s">
        <v>106</v>
      </c>
      <c r="C34" s="3" t="s">
        <v>106</v>
      </c>
      <c r="D34" s="7">
        <f>E34</f>
        <v>800</v>
      </c>
      <c r="E34" s="4">
        <v>800</v>
      </c>
      <c r="F34" s="3">
        <v>0</v>
      </c>
      <c r="G34" s="22">
        <v>100</v>
      </c>
      <c r="H34" s="5">
        <f t="shared" si="2"/>
        <v>80000</v>
      </c>
      <c r="I34" s="7">
        <v>5</v>
      </c>
      <c r="J34" s="7">
        <f>E34*I34</f>
        <v>4000</v>
      </c>
      <c r="K34" s="7">
        <f t="shared" si="4"/>
        <v>11680</v>
      </c>
      <c r="L34" s="7">
        <v>2</v>
      </c>
      <c r="M34" s="7">
        <f t="shared" si="3"/>
        <v>730</v>
      </c>
      <c r="O34" s="27" t="s">
        <v>78</v>
      </c>
      <c r="P34" s="28">
        <v>0.4</v>
      </c>
      <c r="Q34" s="29">
        <f>Q38*P34</f>
        <v>80000</v>
      </c>
    </row>
    <row r="35" spans="2:18" ht="15" customHeight="1" x14ac:dyDescent="0.3">
      <c r="B35" s="3" t="s">
        <v>149</v>
      </c>
      <c r="C35" s="3" t="s">
        <v>149</v>
      </c>
      <c r="D35" s="7">
        <f>E35</f>
        <v>50</v>
      </c>
      <c r="E35" s="4">
        <v>50</v>
      </c>
      <c r="F35" s="3">
        <f t="shared" si="5"/>
        <v>200</v>
      </c>
      <c r="G35" s="22">
        <v>400</v>
      </c>
      <c r="H35" s="5">
        <f t="shared" si="2"/>
        <v>20000</v>
      </c>
      <c r="I35" s="7">
        <v>40</v>
      </c>
      <c r="J35" s="7">
        <f t="shared" si="0"/>
        <v>8000</v>
      </c>
      <c r="K35" s="7">
        <f t="shared" si="4"/>
        <v>23360</v>
      </c>
      <c r="L35" s="7">
        <v>3</v>
      </c>
      <c r="M35" s="7">
        <f t="shared" si="3"/>
        <v>1095</v>
      </c>
      <c r="O35" s="30"/>
      <c r="P35" s="30"/>
      <c r="Q35" s="30"/>
    </row>
    <row r="36" spans="2:18" ht="15" customHeight="1" x14ac:dyDescent="0.3">
      <c r="B36" s="77" t="s">
        <v>150</v>
      </c>
      <c r="C36" s="3" t="s">
        <v>107</v>
      </c>
      <c r="D36" s="66">
        <f>SUM(E36:E37)</f>
        <v>100</v>
      </c>
      <c r="E36" s="4">
        <v>0</v>
      </c>
      <c r="F36" s="3">
        <f t="shared" si="5"/>
        <v>0</v>
      </c>
      <c r="G36" s="22">
        <v>1000</v>
      </c>
      <c r="H36" s="5">
        <f t="shared" si="2"/>
        <v>0</v>
      </c>
      <c r="I36" s="7">
        <v>30</v>
      </c>
      <c r="J36" s="7">
        <f t="shared" si="0"/>
        <v>0</v>
      </c>
      <c r="K36" s="7">
        <f t="shared" si="4"/>
        <v>0</v>
      </c>
      <c r="L36" s="7">
        <v>4</v>
      </c>
      <c r="M36" s="7">
        <f t="shared" si="3"/>
        <v>1460</v>
      </c>
      <c r="O36" s="27" t="s">
        <v>77</v>
      </c>
      <c r="P36" s="30"/>
      <c r="Q36" s="30"/>
    </row>
    <row r="37" spans="2:18" ht="15" customHeight="1" x14ac:dyDescent="0.3">
      <c r="B37" s="67"/>
      <c r="C37" s="3" t="s">
        <v>108</v>
      </c>
      <c r="D37" s="69"/>
      <c r="E37" s="4">
        <v>100</v>
      </c>
      <c r="F37" s="3">
        <f t="shared" si="5"/>
        <v>400</v>
      </c>
      <c r="G37" s="22">
        <v>1000</v>
      </c>
      <c r="H37" s="5">
        <f t="shared" si="2"/>
        <v>100000</v>
      </c>
      <c r="I37" s="7">
        <v>50</v>
      </c>
      <c r="J37" s="7">
        <f t="shared" si="0"/>
        <v>20000</v>
      </c>
      <c r="K37" s="7">
        <f t="shared" si="4"/>
        <v>58400</v>
      </c>
      <c r="L37" s="7">
        <v>10</v>
      </c>
      <c r="M37" s="7">
        <f t="shared" si="3"/>
        <v>3650</v>
      </c>
      <c r="O37" s="30" t="s">
        <v>74</v>
      </c>
      <c r="P37" s="30" t="s">
        <v>75</v>
      </c>
      <c r="Q37" s="30"/>
    </row>
    <row r="38" spans="2:18" ht="15" customHeight="1" x14ac:dyDescent="0.3">
      <c r="B38" s="75" t="s">
        <v>109</v>
      </c>
      <c r="C38" s="3" t="s">
        <v>110</v>
      </c>
      <c r="D38" s="66">
        <f>SUM(E38:E39)</f>
        <v>100</v>
      </c>
      <c r="E38" s="4">
        <v>50</v>
      </c>
      <c r="F38" s="3">
        <f t="shared" si="5"/>
        <v>200</v>
      </c>
      <c r="G38" s="22">
        <v>500</v>
      </c>
      <c r="H38" s="5">
        <f t="shared" si="2"/>
        <v>25000</v>
      </c>
      <c r="I38" s="7">
        <v>40</v>
      </c>
      <c r="J38" s="7">
        <f t="shared" si="0"/>
        <v>8000</v>
      </c>
      <c r="K38" s="7">
        <f t="shared" si="4"/>
        <v>23360</v>
      </c>
      <c r="L38" s="7">
        <v>10</v>
      </c>
      <c r="M38" s="7">
        <f t="shared" si="3"/>
        <v>3650</v>
      </c>
      <c r="O38" s="30">
        <f>E40/O40</f>
        <v>160</v>
      </c>
      <c r="P38" s="31">
        <f>O38*P40</f>
        <v>80</v>
      </c>
      <c r="Q38" s="29">
        <f>P38*Q40</f>
        <v>200000</v>
      </c>
    </row>
    <row r="39" spans="2:18" ht="15" customHeight="1" x14ac:dyDescent="0.3">
      <c r="B39" s="75"/>
      <c r="C39" s="3" t="s">
        <v>111</v>
      </c>
      <c r="D39" s="67"/>
      <c r="E39" s="4">
        <v>50</v>
      </c>
      <c r="F39" s="3">
        <f t="shared" si="5"/>
        <v>200</v>
      </c>
      <c r="G39" s="22">
        <v>1300</v>
      </c>
      <c r="H39" s="5">
        <f t="shared" si="2"/>
        <v>65000</v>
      </c>
      <c r="I39" s="7">
        <v>50</v>
      </c>
      <c r="J39" s="7">
        <f>I39*F39</f>
        <v>10000</v>
      </c>
      <c r="K39" s="7">
        <f t="shared" si="4"/>
        <v>29200</v>
      </c>
      <c r="L39" s="7">
        <v>20</v>
      </c>
      <c r="M39" s="7">
        <f t="shared" si="3"/>
        <v>7300</v>
      </c>
      <c r="O39" s="30" t="s">
        <v>73</v>
      </c>
      <c r="P39" s="30" t="s">
        <v>79</v>
      </c>
      <c r="Q39" s="30" t="s">
        <v>76</v>
      </c>
    </row>
    <row r="40" spans="2:18" ht="15" customHeight="1" x14ac:dyDescent="0.3">
      <c r="B40" s="75" t="s">
        <v>163</v>
      </c>
      <c r="C40" s="3" t="s">
        <v>112</v>
      </c>
      <c r="D40" s="66">
        <f>SUM(E40:E41)</f>
        <v>260</v>
      </c>
      <c r="E40" s="23">
        <v>240</v>
      </c>
      <c r="F40" s="3">
        <v>0</v>
      </c>
      <c r="G40" s="22">
        <v>300</v>
      </c>
      <c r="H40" s="5">
        <f t="shared" si="2"/>
        <v>72000</v>
      </c>
      <c r="I40" s="7">
        <v>5</v>
      </c>
      <c r="J40" s="7">
        <f>I40*F40</f>
        <v>0</v>
      </c>
      <c r="K40" s="7">
        <v>-200000</v>
      </c>
      <c r="L40" s="7">
        <v>2</v>
      </c>
      <c r="M40" s="7">
        <f t="shared" si="3"/>
        <v>730</v>
      </c>
      <c r="O40" s="30">
        <v>1.5</v>
      </c>
      <c r="P40" s="30">
        <v>0.5</v>
      </c>
      <c r="Q40" s="30">
        <v>2500</v>
      </c>
    </row>
    <row r="41" spans="2:18" ht="15" customHeight="1" x14ac:dyDescent="0.25">
      <c r="B41" s="75"/>
      <c r="C41" s="3" t="s">
        <v>113</v>
      </c>
      <c r="D41" s="67"/>
      <c r="E41" s="23">
        <v>20</v>
      </c>
      <c r="F41" s="3">
        <v>0</v>
      </c>
      <c r="G41" s="22">
        <v>1600</v>
      </c>
      <c r="H41" s="5">
        <f t="shared" si="2"/>
        <v>32000</v>
      </c>
      <c r="I41" s="7">
        <v>5</v>
      </c>
      <c r="J41" s="7">
        <f t="shared" si="0"/>
        <v>0</v>
      </c>
      <c r="K41" s="7">
        <v>-80000</v>
      </c>
      <c r="L41" s="7">
        <v>2</v>
      </c>
      <c r="M41" s="7">
        <f t="shared" si="3"/>
        <v>730</v>
      </c>
    </row>
    <row r="42" spans="2:18" ht="15" customHeight="1" x14ac:dyDescent="0.25">
      <c r="B42" s="3" t="s">
        <v>114</v>
      </c>
      <c r="C42" s="3" t="s">
        <v>114</v>
      </c>
      <c r="D42" s="7">
        <f>E42</f>
        <v>600</v>
      </c>
      <c r="E42" s="23">
        <v>600</v>
      </c>
      <c r="F42" s="3">
        <v>0</v>
      </c>
      <c r="G42" s="22">
        <v>60</v>
      </c>
      <c r="H42" s="5">
        <f t="shared" si="2"/>
        <v>36000</v>
      </c>
      <c r="I42" s="7">
        <v>10</v>
      </c>
      <c r="J42" s="7">
        <f>I42*E42</f>
        <v>6000</v>
      </c>
      <c r="K42" s="7">
        <f t="shared" si="4"/>
        <v>17520</v>
      </c>
      <c r="L42" s="7">
        <v>2</v>
      </c>
      <c r="M42" s="7">
        <f t="shared" si="3"/>
        <v>730</v>
      </c>
    </row>
    <row r="43" spans="2:18" ht="24" customHeight="1" x14ac:dyDescent="0.25">
      <c r="B43" s="3" t="s">
        <v>151</v>
      </c>
      <c r="C43" s="3" t="s">
        <v>162</v>
      </c>
      <c r="D43" s="7">
        <f t="shared" ref="D43:D44" si="6">E43</f>
        <v>6300</v>
      </c>
      <c r="E43" s="23">
        <v>6300</v>
      </c>
      <c r="F43" s="3">
        <v>0</v>
      </c>
      <c r="G43" s="22">
        <v>17</v>
      </c>
      <c r="H43" s="5">
        <f t="shared" si="2"/>
        <v>107100</v>
      </c>
      <c r="I43" s="7">
        <v>5</v>
      </c>
      <c r="J43" s="7">
        <f>I43*E43</f>
        <v>31500</v>
      </c>
      <c r="K43" s="7">
        <f t="shared" si="4"/>
        <v>91980</v>
      </c>
      <c r="L43" s="7">
        <v>2</v>
      </c>
      <c r="M43" s="7">
        <f t="shared" si="3"/>
        <v>730</v>
      </c>
      <c r="N43" s="14" t="s">
        <v>55</v>
      </c>
      <c r="O43" s="10" t="s">
        <v>54</v>
      </c>
      <c r="P43" s="10" t="s">
        <v>61</v>
      </c>
      <c r="Q43" s="10" t="s">
        <v>60</v>
      </c>
    </row>
    <row r="44" spans="2:18" ht="15" customHeight="1" x14ac:dyDescent="0.25">
      <c r="B44" s="3" t="s">
        <v>115</v>
      </c>
      <c r="C44" s="3" t="s">
        <v>115</v>
      </c>
      <c r="D44" s="7">
        <f t="shared" si="6"/>
        <v>5600</v>
      </c>
      <c r="E44" s="23">
        <v>5600</v>
      </c>
      <c r="F44" s="3">
        <v>0</v>
      </c>
      <c r="G44" s="22">
        <v>5</v>
      </c>
      <c r="H44" s="5">
        <f t="shared" si="2"/>
        <v>28000</v>
      </c>
      <c r="I44" s="7">
        <v>3</v>
      </c>
      <c r="J44" s="7">
        <f>I44*E44</f>
        <v>16800</v>
      </c>
      <c r="K44" s="7">
        <f t="shared" si="4"/>
        <v>49056</v>
      </c>
      <c r="L44" s="7">
        <v>5</v>
      </c>
      <c r="M44" s="7">
        <f t="shared" si="3"/>
        <v>1825</v>
      </c>
      <c r="N44" s="15">
        <v>0.25</v>
      </c>
      <c r="O44" s="11">
        <v>0.4</v>
      </c>
      <c r="P44" s="11">
        <v>0.1</v>
      </c>
      <c r="Q44" s="11">
        <v>8</v>
      </c>
    </row>
    <row r="45" spans="2:18" ht="15" customHeight="1" x14ac:dyDescent="0.25">
      <c r="B45" s="70" t="s">
        <v>133</v>
      </c>
      <c r="C45" s="70"/>
      <c r="D45" s="21">
        <f>SUM(D7:D44)</f>
        <v>15800</v>
      </c>
      <c r="E45" s="21">
        <f>SUM(E7:E44)</f>
        <v>15800</v>
      </c>
      <c r="F45" s="21">
        <f>SUM(F7:F44)</f>
        <v>11440</v>
      </c>
      <c r="G45" s="20" t="s">
        <v>47</v>
      </c>
      <c r="H45" s="21">
        <f>SUM(H7:H44)</f>
        <v>1650100</v>
      </c>
      <c r="I45" s="21"/>
      <c r="J45" s="21">
        <f>SUM(J7:J44)</f>
        <v>420800</v>
      </c>
      <c r="K45" s="21">
        <f>SUM(K7:K44)</f>
        <v>948736</v>
      </c>
      <c r="L45" s="21">
        <f>SUM(L7:L44)</f>
        <v>270</v>
      </c>
      <c r="M45" s="21">
        <f>SUM(M7:M44)</f>
        <v>98550</v>
      </c>
      <c r="N45" s="16">
        <f>K45*N44</f>
        <v>237184</v>
      </c>
      <c r="O45" s="12">
        <f>M45*O44</f>
        <v>39420</v>
      </c>
      <c r="P45" s="13">
        <f>(N45+O45)*P44</f>
        <v>27660.400000000001</v>
      </c>
    </row>
    <row r="46" spans="2:18" ht="4.5" customHeight="1" x14ac:dyDescent="0.25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Q46" s="9"/>
    </row>
    <row r="47" spans="2:18" ht="15" customHeight="1" x14ac:dyDescent="0.25">
      <c r="B47" s="70" t="s">
        <v>128</v>
      </c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24" t="s">
        <v>84</v>
      </c>
      <c r="Q47" s="9"/>
    </row>
    <row r="48" spans="2:18" ht="15" customHeight="1" x14ac:dyDescent="0.25">
      <c r="B48" s="70" t="s">
        <v>129</v>
      </c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25">
        <v>1650000</v>
      </c>
      <c r="O48" s="10" t="s">
        <v>56</v>
      </c>
      <c r="P48" s="17">
        <f>M48/E45</f>
        <v>104.43037974683544</v>
      </c>
      <c r="Q48" s="10" t="s">
        <v>57</v>
      </c>
      <c r="R48" s="17">
        <f>(H45-H44-H43-H42-H41-H40)/(E45-E44-E43-E42-E41-E40)</f>
        <v>452.30263157894734</v>
      </c>
    </row>
    <row r="49" spans="2:16" ht="15" customHeight="1" x14ac:dyDescent="0.25">
      <c r="B49" s="70" t="s">
        <v>130</v>
      </c>
      <c r="C49" s="70" t="s">
        <v>131</v>
      </c>
      <c r="D49" s="70"/>
      <c r="E49" s="70"/>
      <c r="F49" s="70"/>
      <c r="G49" s="70"/>
      <c r="H49" s="70"/>
      <c r="I49" s="70"/>
      <c r="J49" s="70"/>
      <c r="K49" s="70"/>
      <c r="L49" s="26"/>
      <c r="M49" s="25">
        <v>276000</v>
      </c>
      <c r="O49" s="10" t="s">
        <v>58</v>
      </c>
      <c r="P49" s="18">
        <f>M49/(H45-H44-H43-H42-H41-H40)</f>
        <v>0.20072727272727273</v>
      </c>
    </row>
    <row r="50" spans="2:16" ht="15" customHeight="1" x14ac:dyDescent="0.25">
      <c r="B50" s="70"/>
      <c r="C50" s="70" t="s">
        <v>132</v>
      </c>
      <c r="D50" s="70"/>
      <c r="E50" s="70"/>
      <c r="F50" s="70"/>
      <c r="G50" s="70"/>
      <c r="H50" s="70"/>
      <c r="I50" s="70"/>
      <c r="J50" s="70"/>
      <c r="K50" s="70"/>
      <c r="L50" s="26"/>
      <c r="M50" s="25">
        <v>27000</v>
      </c>
    </row>
    <row r="51" spans="2:16" ht="21.9" customHeight="1" x14ac:dyDescent="0.25">
      <c r="B51" s="2" t="s">
        <v>13</v>
      </c>
    </row>
    <row r="52" spans="2:16" ht="21.9" customHeight="1" x14ac:dyDescent="0.25">
      <c r="B52" s="2"/>
    </row>
    <row r="53" spans="2:16" ht="21.9" customHeight="1" x14ac:dyDescent="0.25">
      <c r="B53" s="2"/>
    </row>
    <row r="54" spans="2:16" ht="21.9" customHeight="1" x14ac:dyDescent="0.25"/>
  </sheetData>
  <mergeCells count="35">
    <mergeCell ref="B47:L47"/>
    <mergeCell ref="B48:L48"/>
    <mergeCell ref="B49:B50"/>
    <mergeCell ref="C49:K49"/>
    <mergeCell ref="C50:K50"/>
    <mergeCell ref="B46:M46"/>
    <mergeCell ref="B7:B11"/>
    <mergeCell ref="B12:B15"/>
    <mergeCell ref="B16:B18"/>
    <mergeCell ref="B19:B24"/>
    <mergeCell ref="B25:B28"/>
    <mergeCell ref="B30:B31"/>
    <mergeCell ref="B32:B33"/>
    <mergeCell ref="B36:B37"/>
    <mergeCell ref="B38:B39"/>
    <mergeCell ref="B40:B41"/>
    <mergeCell ref="B45:C45"/>
    <mergeCell ref="D7:D11"/>
    <mergeCell ref="D12:D15"/>
    <mergeCell ref="D16:D18"/>
    <mergeCell ref="D19:D24"/>
    <mergeCell ref="B4:M4"/>
    <mergeCell ref="B5:B6"/>
    <mergeCell ref="C5:C6"/>
    <mergeCell ref="E5:E6"/>
    <mergeCell ref="F5:F6"/>
    <mergeCell ref="G5:H5"/>
    <mergeCell ref="I5:M5"/>
    <mergeCell ref="D5:D6"/>
    <mergeCell ref="D38:D39"/>
    <mergeCell ref="D40:D41"/>
    <mergeCell ref="D30:D31"/>
    <mergeCell ref="D32:D33"/>
    <mergeCell ref="D25:D28"/>
    <mergeCell ref="D36:D3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0D703-B655-414C-8D6B-5B73B9F633F6}">
  <dimension ref="B4:Q54"/>
  <sheetViews>
    <sheetView zoomScaleNormal="100" workbookViewId="0">
      <selection activeCell="G9" sqref="G9"/>
    </sheetView>
  </sheetViews>
  <sheetFormatPr defaultRowHeight="13.8" x14ac:dyDescent="0.25"/>
  <cols>
    <col min="1" max="1" width="11.75" customWidth="1"/>
    <col min="2" max="2" width="18.625" style="1" customWidth="1"/>
    <col min="3" max="3" width="24.125" customWidth="1"/>
    <col min="4" max="4" width="14.375" customWidth="1"/>
    <col min="5" max="5" width="10.75" customWidth="1"/>
    <col min="6" max="6" width="11.875" customWidth="1"/>
    <col min="7" max="7" width="12.375" customWidth="1"/>
    <col min="8" max="8" width="13.625" style="6" customWidth="1"/>
    <col min="9" max="9" width="11.375" style="8" customWidth="1"/>
    <col min="10" max="10" width="11.625" style="8" customWidth="1"/>
    <col min="11" max="11" width="11.875" style="8" customWidth="1"/>
    <col min="12" max="12" width="13.375" customWidth="1"/>
    <col min="13" max="13" width="13.625" customWidth="1"/>
    <col min="14" max="14" width="13.75" customWidth="1"/>
    <col min="15" max="15" width="13.125" customWidth="1"/>
    <col min="16" max="16" width="14.125" customWidth="1"/>
    <col min="17" max="17" width="9.875" customWidth="1"/>
    <col min="18" max="18" width="8.875" customWidth="1"/>
  </cols>
  <sheetData>
    <row r="4" spans="2:12" ht="15" customHeight="1" x14ac:dyDescent="0.25">
      <c r="B4" s="70" t="s">
        <v>134</v>
      </c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2:12" ht="15" customHeight="1" x14ac:dyDescent="0.25">
      <c r="B5" s="70" t="s">
        <v>1</v>
      </c>
      <c r="C5" s="70" t="s">
        <v>0</v>
      </c>
      <c r="D5" s="70" t="s">
        <v>80</v>
      </c>
      <c r="E5" s="70" t="s">
        <v>81</v>
      </c>
      <c r="F5" s="70" t="s">
        <v>51</v>
      </c>
      <c r="G5" s="70"/>
      <c r="H5" s="70" t="s">
        <v>52</v>
      </c>
      <c r="I5" s="70"/>
      <c r="J5" s="70"/>
      <c r="K5" s="70"/>
      <c r="L5" s="70"/>
    </row>
    <row r="6" spans="2:12" ht="27.9" customHeight="1" x14ac:dyDescent="0.25">
      <c r="B6" s="70"/>
      <c r="C6" s="70"/>
      <c r="D6" s="70"/>
      <c r="E6" s="70"/>
      <c r="F6" s="20" t="s">
        <v>15</v>
      </c>
      <c r="G6" s="20" t="s">
        <v>16</v>
      </c>
      <c r="H6" s="21" t="s">
        <v>49</v>
      </c>
      <c r="I6" s="21" t="s">
        <v>48</v>
      </c>
      <c r="J6" s="21" t="s">
        <v>50</v>
      </c>
      <c r="K6" s="21" t="s">
        <v>53</v>
      </c>
      <c r="L6" s="21" t="s">
        <v>82</v>
      </c>
    </row>
    <row r="7" spans="2:12" ht="15" customHeight="1" x14ac:dyDescent="0.25">
      <c r="B7" s="75" t="s">
        <v>2</v>
      </c>
      <c r="C7" s="19" t="s">
        <v>20</v>
      </c>
      <c r="D7" s="4">
        <v>50</v>
      </c>
      <c r="E7" s="3">
        <f>D7*6</f>
        <v>300</v>
      </c>
      <c r="F7" s="22">
        <v>300</v>
      </c>
      <c r="G7" s="5">
        <f>F7*D7</f>
        <v>15000</v>
      </c>
      <c r="H7" s="7">
        <v>20</v>
      </c>
      <c r="I7" s="7">
        <f t="shared" ref="I7:I41" si="0">H7*E7</f>
        <v>6000</v>
      </c>
      <c r="J7" s="7">
        <f>I7*$P$44*365/1000</f>
        <v>17520</v>
      </c>
      <c r="K7" s="7">
        <v>2</v>
      </c>
      <c r="L7" s="7">
        <f>K7*365</f>
        <v>730</v>
      </c>
    </row>
    <row r="8" spans="2:12" ht="15" customHeight="1" x14ac:dyDescent="0.25">
      <c r="B8" s="75"/>
      <c r="C8" s="19" t="s">
        <v>21</v>
      </c>
      <c r="D8" s="4">
        <v>100</v>
      </c>
      <c r="E8" s="3">
        <f t="shared" ref="E8:E24" si="1">D8*6</f>
        <v>600</v>
      </c>
      <c r="F8" s="22">
        <v>300</v>
      </c>
      <c r="G8" s="5">
        <f t="shared" ref="G8:G44" si="2">F8*D8</f>
        <v>30000</v>
      </c>
      <c r="H8" s="7">
        <v>20</v>
      </c>
      <c r="I8" s="7">
        <f t="shared" si="0"/>
        <v>12000</v>
      </c>
      <c r="J8" s="7">
        <f>I8*$P$44*365/1000</f>
        <v>35040</v>
      </c>
      <c r="K8" s="7">
        <v>2</v>
      </c>
      <c r="L8" s="7">
        <f t="shared" ref="L8:L44" si="3">K8*365</f>
        <v>730</v>
      </c>
    </row>
    <row r="9" spans="2:12" ht="15" customHeight="1" x14ac:dyDescent="0.25">
      <c r="B9" s="75"/>
      <c r="C9" s="19" t="s">
        <v>22</v>
      </c>
      <c r="D9" s="4">
        <v>40</v>
      </c>
      <c r="E9" s="3">
        <f t="shared" si="1"/>
        <v>240</v>
      </c>
      <c r="F9" s="22">
        <v>1100</v>
      </c>
      <c r="G9" s="5">
        <f t="shared" si="2"/>
        <v>44000</v>
      </c>
      <c r="H9" s="7">
        <v>50</v>
      </c>
      <c r="I9" s="7">
        <f t="shared" si="0"/>
        <v>12000</v>
      </c>
      <c r="J9" s="7">
        <f t="shared" ref="J9:J44" si="4">I9*$P$44*365/1000</f>
        <v>35040</v>
      </c>
      <c r="K9" s="7">
        <v>20</v>
      </c>
      <c r="L9" s="7">
        <f t="shared" si="3"/>
        <v>7300</v>
      </c>
    </row>
    <row r="10" spans="2:12" ht="15" customHeight="1" x14ac:dyDescent="0.25">
      <c r="B10" s="75"/>
      <c r="C10" s="19" t="s">
        <v>67</v>
      </c>
      <c r="D10" s="4">
        <v>40</v>
      </c>
      <c r="E10" s="3">
        <f t="shared" si="1"/>
        <v>240</v>
      </c>
      <c r="F10" s="22">
        <v>600</v>
      </c>
      <c r="G10" s="5">
        <f t="shared" si="2"/>
        <v>24000</v>
      </c>
      <c r="H10" s="7">
        <v>20</v>
      </c>
      <c r="I10" s="7">
        <f>H10*E10</f>
        <v>4800</v>
      </c>
      <c r="J10" s="7">
        <f t="shared" si="4"/>
        <v>14016</v>
      </c>
      <c r="K10" s="7">
        <v>10</v>
      </c>
      <c r="L10" s="7">
        <f t="shared" si="3"/>
        <v>3650</v>
      </c>
    </row>
    <row r="11" spans="2:12" ht="15" customHeight="1" x14ac:dyDescent="0.25">
      <c r="B11" s="75"/>
      <c r="C11" s="19" t="s">
        <v>11</v>
      </c>
      <c r="D11" s="4">
        <v>30</v>
      </c>
      <c r="E11" s="3">
        <f t="shared" si="1"/>
        <v>180</v>
      </c>
      <c r="F11" s="22">
        <v>500</v>
      </c>
      <c r="G11" s="5">
        <f t="shared" si="2"/>
        <v>15000</v>
      </c>
      <c r="H11" s="7">
        <v>20</v>
      </c>
      <c r="I11" s="7">
        <f t="shared" si="0"/>
        <v>3600</v>
      </c>
      <c r="J11" s="7">
        <f t="shared" si="4"/>
        <v>10512</v>
      </c>
      <c r="K11" s="7">
        <v>2</v>
      </c>
      <c r="L11" s="7">
        <f t="shared" si="3"/>
        <v>730</v>
      </c>
    </row>
    <row r="12" spans="2:12" ht="15" customHeight="1" x14ac:dyDescent="0.25">
      <c r="B12" s="75" t="s">
        <v>3</v>
      </c>
      <c r="C12" s="19" t="s">
        <v>22</v>
      </c>
      <c r="D12" s="4">
        <v>120</v>
      </c>
      <c r="E12" s="3">
        <f t="shared" si="1"/>
        <v>720</v>
      </c>
      <c r="F12" s="22">
        <v>1100</v>
      </c>
      <c r="G12" s="5">
        <f t="shared" si="2"/>
        <v>132000</v>
      </c>
      <c r="H12" s="7">
        <v>50</v>
      </c>
      <c r="I12" s="7">
        <f t="shared" si="0"/>
        <v>36000</v>
      </c>
      <c r="J12" s="7">
        <f t="shared" si="4"/>
        <v>105120</v>
      </c>
      <c r="K12" s="7">
        <v>20</v>
      </c>
      <c r="L12" s="7">
        <f t="shared" si="3"/>
        <v>7300</v>
      </c>
    </row>
    <row r="13" spans="2:12" ht="15" customHeight="1" x14ac:dyDescent="0.25">
      <c r="B13" s="75"/>
      <c r="C13" s="19" t="s">
        <v>67</v>
      </c>
      <c r="D13" s="4">
        <v>120</v>
      </c>
      <c r="E13" s="3">
        <f t="shared" si="1"/>
        <v>720</v>
      </c>
      <c r="F13" s="22">
        <v>600</v>
      </c>
      <c r="G13" s="5">
        <f t="shared" si="2"/>
        <v>72000</v>
      </c>
      <c r="H13" s="7">
        <v>20</v>
      </c>
      <c r="I13" s="7">
        <f t="shared" si="0"/>
        <v>14400</v>
      </c>
      <c r="J13" s="7">
        <f t="shared" si="4"/>
        <v>42048</v>
      </c>
      <c r="K13" s="7">
        <v>10</v>
      </c>
      <c r="L13" s="7">
        <f t="shared" si="3"/>
        <v>3650</v>
      </c>
    </row>
    <row r="14" spans="2:12" ht="15" customHeight="1" x14ac:dyDescent="0.25">
      <c r="B14" s="75"/>
      <c r="C14" s="19" t="s">
        <v>23</v>
      </c>
      <c r="D14" s="4">
        <v>100</v>
      </c>
      <c r="E14" s="3">
        <f t="shared" si="1"/>
        <v>600</v>
      </c>
      <c r="F14" s="22">
        <v>350</v>
      </c>
      <c r="G14" s="5">
        <f t="shared" si="2"/>
        <v>35000</v>
      </c>
      <c r="H14" s="7">
        <v>15</v>
      </c>
      <c r="I14" s="7">
        <f t="shared" si="0"/>
        <v>9000</v>
      </c>
      <c r="J14" s="7">
        <f t="shared" si="4"/>
        <v>26280</v>
      </c>
      <c r="K14" s="7">
        <v>1</v>
      </c>
      <c r="L14" s="7">
        <f t="shared" si="3"/>
        <v>365</v>
      </c>
    </row>
    <row r="15" spans="2:12" ht="15" customHeight="1" x14ac:dyDescent="0.25">
      <c r="B15" s="75"/>
      <c r="C15" s="19" t="s">
        <v>24</v>
      </c>
      <c r="D15" s="4">
        <v>30</v>
      </c>
      <c r="E15" s="3">
        <f t="shared" si="1"/>
        <v>180</v>
      </c>
      <c r="F15" s="22">
        <v>350</v>
      </c>
      <c r="G15" s="5">
        <f t="shared" si="2"/>
        <v>10500</v>
      </c>
      <c r="H15" s="7">
        <v>20</v>
      </c>
      <c r="I15" s="7">
        <f t="shared" si="0"/>
        <v>3600</v>
      </c>
      <c r="J15" s="7">
        <f t="shared" si="4"/>
        <v>10512</v>
      </c>
      <c r="K15" s="7">
        <v>1</v>
      </c>
      <c r="L15" s="7">
        <f t="shared" si="3"/>
        <v>365</v>
      </c>
    </row>
    <row r="16" spans="2:12" ht="15" customHeight="1" x14ac:dyDescent="0.25">
      <c r="B16" s="75" t="s">
        <v>4</v>
      </c>
      <c r="C16" s="19" t="s">
        <v>4</v>
      </c>
      <c r="D16" s="4">
        <v>80</v>
      </c>
      <c r="E16" s="3">
        <f t="shared" si="1"/>
        <v>480</v>
      </c>
      <c r="F16" s="3">
        <v>1000</v>
      </c>
      <c r="G16" s="5">
        <f t="shared" si="2"/>
        <v>80000</v>
      </c>
      <c r="H16" s="7">
        <v>50</v>
      </c>
      <c r="I16" s="7">
        <f t="shared" si="0"/>
        <v>24000</v>
      </c>
      <c r="J16" s="7">
        <f t="shared" si="4"/>
        <v>70080</v>
      </c>
      <c r="K16" s="7">
        <v>55</v>
      </c>
      <c r="L16" s="7">
        <f t="shared" si="3"/>
        <v>20075</v>
      </c>
    </row>
    <row r="17" spans="2:12" ht="15" customHeight="1" x14ac:dyDescent="0.25">
      <c r="B17" s="75"/>
      <c r="C17" s="19" t="s">
        <v>11</v>
      </c>
      <c r="D17" s="4">
        <v>30</v>
      </c>
      <c r="E17" s="3">
        <f t="shared" si="1"/>
        <v>180</v>
      </c>
      <c r="F17" s="3">
        <v>600</v>
      </c>
      <c r="G17" s="5">
        <f t="shared" si="2"/>
        <v>18000</v>
      </c>
      <c r="H17" s="7">
        <v>20</v>
      </c>
      <c r="I17" s="7">
        <f t="shared" si="0"/>
        <v>3600</v>
      </c>
      <c r="J17" s="7">
        <f t="shared" si="4"/>
        <v>10512</v>
      </c>
      <c r="K17" s="7">
        <v>4</v>
      </c>
      <c r="L17" s="7">
        <f t="shared" si="3"/>
        <v>1460</v>
      </c>
    </row>
    <row r="18" spans="2:12" ht="15" customHeight="1" x14ac:dyDescent="0.25">
      <c r="B18" s="75"/>
      <c r="C18" s="19" t="s">
        <v>25</v>
      </c>
      <c r="D18" s="4">
        <v>60</v>
      </c>
      <c r="E18" s="3">
        <f t="shared" si="1"/>
        <v>360</v>
      </c>
      <c r="F18" s="3">
        <v>600</v>
      </c>
      <c r="G18" s="5">
        <f t="shared" si="2"/>
        <v>36000</v>
      </c>
      <c r="H18" s="7">
        <v>35</v>
      </c>
      <c r="I18" s="7">
        <f t="shared" si="0"/>
        <v>12600</v>
      </c>
      <c r="J18" s="7">
        <f t="shared" si="4"/>
        <v>36792</v>
      </c>
      <c r="K18" s="7">
        <v>15</v>
      </c>
      <c r="L18" s="7">
        <f t="shared" si="3"/>
        <v>5475</v>
      </c>
    </row>
    <row r="19" spans="2:12" ht="15" customHeight="1" x14ac:dyDescent="0.25">
      <c r="B19" s="75" t="s">
        <v>5</v>
      </c>
      <c r="C19" s="19" t="s">
        <v>27</v>
      </c>
      <c r="D19" s="4">
        <v>100</v>
      </c>
      <c r="E19" s="3">
        <f t="shared" si="1"/>
        <v>600</v>
      </c>
      <c r="F19" s="22">
        <v>500</v>
      </c>
      <c r="G19" s="5">
        <f t="shared" si="2"/>
        <v>50000</v>
      </c>
      <c r="H19" s="7">
        <v>20</v>
      </c>
      <c r="I19" s="7">
        <f t="shared" si="0"/>
        <v>12000</v>
      </c>
      <c r="J19" s="7">
        <f t="shared" si="4"/>
        <v>35040</v>
      </c>
      <c r="K19" s="7">
        <v>10</v>
      </c>
      <c r="L19" s="7">
        <f t="shared" si="3"/>
        <v>3650</v>
      </c>
    </row>
    <row r="20" spans="2:12" ht="15" customHeight="1" x14ac:dyDescent="0.25">
      <c r="B20" s="75"/>
      <c r="C20" s="19" t="s">
        <v>28</v>
      </c>
      <c r="D20" s="4">
        <v>100</v>
      </c>
      <c r="E20" s="3">
        <f t="shared" si="1"/>
        <v>600</v>
      </c>
      <c r="F20" s="22">
        <v>500</v>
      </c>
      <c r="G20" s="5">
        <f t="shared" si="2"/>
        <v>50000</v>
      </c>
      <c r="H20" s="7">
        <v>20</v>
      </c>
      <c r="I20" s="7">
        <f t="shared" si="0"/>
        <v>12000</v>
      </c>
      <c r="J20" s="7">
        <f t="shared" si="4"/>
        <v>35040</v>
      </c>
      <c r="K20" s="7">
        <v>10</v>
      </c>
      <c r="L20" s="7">
        <f t="shared" si="3"/>
        <v>3650</v>
      </c>
    </row>
    <row r="21" spans="2:12" ht="15" customHeight="1" x14ac:dyDescent="0.25">
      <c r="B21" s="75"/>
      <c r="C21" s="19" t="s">
        <v>68</v>
      </c>
      <c r="D21" s="4">
        <v>100</v>
      </c>
      <c r="E21" s="3">
        <f t="shared" si="1"/>
        <v>600</v>
      </c>
      <c r="F21" s="22">
        <v>400</v>
      </c>
      <c r="G21" s="5">
        <f t="shared" si="2"/>
        <v>40000</v>
      </c>
      <c r="H21" s="7">
        <v>20</v>
      </c>
      <c r="I21" s="7">
        <f t="shared" si="0"/>
        <v>12000</v>
      </c>
      <c r="J21" s="7">
        <f t="shared" si="4"/>
        <v>35040</v>
      </c>
      <c r="K21" s="7">
        <v>5</v>
      </c>
      <c r="L21" s="7">
        <f t="shared" si="3"/>
        <v>1825</v>
      </c>
    </row>
    <row r="22" spans="2:12" ht="15" customHeight="1" x14ac:dyDescent="0.25">
      <c r="B22" s="75"/>
      <c r="C22" s="19" t="s">
        <v>11</v>
      </c>
      <c r="D22" s="4">
        <v>45</v>
      </c>
      <c r="E22" s="3">
        <f t="shared" si="1"/>
        <v>270</v>
      </c>
      <c r="F22" s="22">
        <v>450</v>
      </c>
      <c r="G22" s="5">
        <f t="shared" si="2"/>
        <v>20250</v>
      </c>
      <c r="H22" s="7">
        <v>20</v>
      </c>
      <c r="I22" s="7">
        <f t="shared" si="0"/>
        <v>5400</v>
      </c>
      <c r="J22" s="7">
        <f t="shared" si="4"/>
        <v>15768</v>
      </c>
      <c r="K22" s="7">
        <v>2</v>
      </c>
      <c r="L22" s="7">
        <f t="shared" si="3"/>
        <v>730</v>
      </c>
    </row>
    <row r="23" spans="2:12" ht="15" customHeight="1" x14ac:dyDescent="0.25">
      <c r="B23" s="75"/>
      <c r="C23" s="19" t="s">
        <v>59</v>
      </c>
      <c r="D23" s="4">
        <v>60</v>
      </c>
      <c r="E23" s="3">
        <f t="shared" si="1"/>
        <v>360</v>
      </c>
      <c r="F23" s="22">
        <v>400</v>
      </c>
      <c r="G23" s="5">
        <f t="shared" si="2"/>
        <v>24000</v>
      </c>
      <c r="H23" s="7">
        <v>20</v>
      </c>
      <c r="I23" s="7">
        <f t="shared" si="0"/>
        <v>7200</v>
      </c>
      <c r="J23" s="7">
        <f t="shared" si="4"/>
        <v>21024</v>
      </c>
      <c r="K23" s="7">
        <v>2</v>
      </c>
      <c r="L23" s="7">
        <f t="shared" si="3"/>
        <v>730</v>
      </c>
    </row>
    <row r="24" spans="2:12" ht="15" customHeight="1" x14ac:dyDescent="0.25">
      <c r="B24" s="75"/>
      <c r="C24" s="19" t="s">
        <v>29</v>
      </c>
      <c r="D24" s="4">
        <v>35</v>
      </c>
      <c r="E24" s="3">
        <f t="shared" si="1"/>
        <v>210</v>
      </c>
      <c r="F24" s="22">
        <v>750</v>
      </c>
      <c r="G24" s="5">
        <f t="shared" si="2"/>
        <v>26250</v>
      </c>
      <c r="H24" s="7">
        <v>30</v>
      </c>
      <c r="I24" s="7">
        <f t="shared" si="0"/>
        <v>6300</v>
      </c>
      <c r="J24" s="7">
        <f t="shared" si="4"/>
        <v>18396</v>
      </c>
      <c r="K24" s="7">
        <v>2</v>
      </c>
      <c r="L24" s="7">
        <f t="shared" si="3"/>
        <v>730</v>
      </c>
    </row>
    <row r="25" spans="2:12" ht="15" customHeight="1" x14ac:dyDescent="0.25">
      <c r="B25" s="75" t="s">
        <v>7</v>
      </c>
      <c r="C25" s="19" t="s">
        <v>30</v>
      </c>
      <c r="D25" s="4">
        <v>100</v>
      </c>
      <c r="E25" s="3">
        <f>D25*4</f>
        <v>400</v>
      </c>
      <c r="F25" s="22">
        <v>600</v>
      </c>
      <c r="G25" s="5">
        <f t="shared" si="2"/>
        <v>60000</v>
      </c>
      <c r="H25" s="7">
        <v>40</v>
      </c>
      <c r="I25" s="7">
        <f t="shared" si="0"/>
        <v>16000</v>
      </c>
      <c r="J25" s="7">
        <f t="shared" si="4"/>
        <v>46720</v>
      </c>
      <c r="K25" s="7">
        <v>4</v>
      </c>
      <c r="L25" s="7">
        <f t="shared" si="3"/>
        <v>1460</v>
      </c>
    </row>
    <row r="26" spans="2:12" ht="15" customHeight="1" x14ac:dyDescent="0.25">
      <c r="B26" s="75"/>
      <c r="C26" s="19" t="s">
        <v>31</v>
      </c>
      <c r="D26" s="4">
        <v>60</v>
      </c>
      <c r="E26" s="3">
        <f t="shared" ref="E26:E39" si="5">D26*4</f>
        <v>240</v>
      </c>
      <c r="F26" s="22">
        <v>550</v>
      </c>
      <c r="G26" s="5">
        <f t="shared" si="2"/>
        <v>33000</v>
      </c>
      <c r="H26" s="7">
        <v>40</v>
      </c>
      <c r="I26" s="7">
        <f t="shared" si="0"/>
        <v>9600</v>
      </c>
      <c r="J26" s="7">
        <f t="shared" si="4"/>
        <v>28032</v>
      </c>
      <c r="K26" s="7">
        <v>4</v>
      </c>
      <c r="L26" s="7">
        <f t="shared" si="3"/>
        <v>1460</v>
      </c>
    </row>
    <row r="27" spans="2:12" ht="15" customHeight="1" x14ac:dyDescent="0.25">
      <c r="B27" s="75"/>
      <c r="C27" s="19" t="s">
        <v>32</v>
      </c>
      <c r="D27" s="4">
        <v>20</v>
      </c>
      <c r="E27" s="3">
        <f t="shared" si="5"/>
        <v>80</v>
      </c>
      <c r="F27" s="22">
        <v>500</v>
      </c>
      <c r="G27" s="5">
        <f t="shared" si="2"/>
        <v>10000</v>
      </c>
      <c r="H27" s="7">
        <v>40</v>
      </c>
      <c r="I27" s="7">
        <f t="shared" si="0"/>
        <v>3200</v>
      </c>
      <c r="J27" s="7">
        <f t="shared" si="4"/>
        <v>9344</v>
      </c>
      <c r="K27" s="7">
        <v>3</v>
      </c>
      <c r="L27" s="7">
        <f t="shared" si="3"/>
        <v>1095</v>
      </c>
    </row>
    <row r="28" spans="2:12" ht="15" customHeight="1" x14ac:dyDescent="0.25">
      <c r="B28" s="75"/>
      <c r="C28" s="19" t="s">
        <v>33</v>
      </c>
      <c r="D28" s="4">
        <v>70</v>
      </c>
      <c r="E28" s="3">
        <f t="shared" si="5"/>
        <v>280</v>
      </c>
      <c r="F28" s="22">
        <v>500</v>
      </c>
      <c r="G28" s="5">
        <f t="shared" si="2"/>
        <v>35000</v>
      </c>
      <c r="H28" s="7">
        <v>40</v>
      </c>
      <c r="I28" s="7">
        <f t="shared" si="0"/>
        <v>11200</v>
      </c>
      <c r="J28" s="7">
        <f t="shared" si="4"/>
        <v>32704</v>
      </c>
      <c r="K28" s="7">
        <v>3</v>
      </c>
      <c r="L28" s="7">
        <f t="shared" si="3"/>
        <v>1095</v>
      </c>
    </row>
    <row r="29" spans="2:12" ht="15" customHeight="1" x14ac:dyDescent="0.25">
      <c r="B29" s="3" t="s">
        <v>10</v>
      </c>
      <c r="C29" s="3" t="s">
        <v>34</v>
      </c>
      <c r="D29" s="3">
        <v>100</v>
      </c>
      <c r="E29" s="3">
        <f t="shared" si="5"/>
        <v>400</v>
      </c>
      <c r="F29" s="22">
        <v>500</v>
      </c>
      <c r="G29" s="5">
        <f t="shared" si="2"/>
        <v>50000</v>
      </c>
      <c r="H29" s="7">
        <v>50</v>
      </c>
      <c r="I29" s="7">
        <f t="shared" si="0"/>
        <v>20000</v>
      </c>
      <c r="J29" s="7">
        <f t="shared" si="4"/>
        <v>58400</v>
      </c>
      <c r="K29" s="7">
        <v>3</v>
      </c>
      <c r="L29" s="7">
        <f t="shared" si="3"/>
        <v>1095</v>
      </c>
    </row>
    <row r="30" spans="2:12" ht="15" customHeight="1" x14ac:dyDescent="0.25">
      <c r="B30" s="75" t="s">
        <v>11</v>
      </c>
      <c r="C30" s="19" t="s">
        <v>35</v>
      </c>
      <c r="D30" s="4">
        <f>20*2</f>
        <v>40</v>
      </c>
      <c r="E30" s="3">
        <f t="shared" si="5"/>
        <v>160</v>
      </c>
      <c r="F30" s="22">
        <v>400</v>
      </c>
      <c r="G30" s="5">
        <f t="shared" si="2"/>
        <v>16000</v>
      </c>
      <c r="H30" s="7">
        <v>30</v>
      </c>
      <c r="I30" s="7">
        <f t="shared" si="0"/>
        <v>4800</v>
      </c>
      <c r="J30" s="7">
        <f t="shared" si="4"/>
        <v>14016</v>
      </c>
      <c r="K30" s="7">
        <v>2</v>
      </c>
      <c r="L30" s="7">
        <f t="shared" si="3"/>
        <v>730</v>
      </c>
    </row>
    <row r="31" spans="2:12" ht="15" customHeight="1" x14ac:dyDescent="0.25">
      <c r="B31" s="75"/>
      <c r="C31" s="19" t="s">
        <v>36</v>
      </c>
      <c r="D31" s="4">
        <v>60</v>
      </c>
      <c r="E31" s="3">
        <f t="shared" si="5"/>
        <v>240</v>
      </c>
      <c r="F31" s="22">
        <v>400</v>
      </c>
      <c r="G31" s="5">
        <f t="shared" si="2"/>
        <v>24000</v>
      </c>
      <c r="H31" s="7">
        <v>30</v>
      </c>
      <c r="I31" s="7">
        <f t="shared" si="0"/>
        <v>7200</v>
      </c>
      <c r="J31" s="7">
        <f t="shared" si="4"/>
        <v>21024</v>
      </c>
      <c r="K31" s="7">
        <v>10</v>
      </c>
      <c r="L31" s="7">
        <f t="shared" si="3"/>
        <v>3650</v>
      </c>
    </row>
    <row r="32" spans="2:12" ht="15" customHeight="1" x14ac:dyDescent="0.25">
      <c r="B32" s="75" t="s">
        <v>12</v>
      </c>
      <c r="C32" s="19" t="s">
        <v>37</v>
      </c>
      <c r="D32" s="4">
        <v>175</v>
      </c>
      <c r="E32" s="3">
        <f t="shared" si="5"/>
        <v>700</v>
      </c>
      <c r="F32" s="22">
        <v>450</v>
      </c>
      <c r="G32" s="5">
        <f t="shared" si="2"/>
        <v>78750</v>
      </c>
      <c r="H32" s="7">
        <v>40</v>
      </c>
      <c r="I32" s="7">
        <f t="shared" si="0"/>
        <v>28000</v>
      </c>
      <c r="J32" s="7">
        <f t="shared" si="4"/>
        <v>81760</v>
      </c>
      <c r="K32" s="7">
        <v>3</v>
      </c>
      <c r="L32" s="7">
        <f t="shared" si="3"/>
        <v>1095</v>
      </c>
    </row>
    <row r="33" spans="2:17" ht="15" customHeight="1" x14ac:dyDescent="0.25">
      <c r="B33" s="75"/>
      <c r="C33" s="19" t="s">
        <v>38</v>
      </c>
      <c r="D33" s="4">
        <v>125</v>
      </c>
      <c r="E33" s="3">
        <f t="shared" si="5"/>
        <v>500</v>
      </c>
      <c r="F33" s="22">
        <v>450</v>
      </c>
      <c r="G33" s="5">
        <f t="shared" si="2"/>
        <v>56250</v>
      </c>
      <c r="H33" s="7">
        <v>40</v>
      </c>
      <c r="I33" s="7">
        <f t="shared" si="0"/>
        <v>20000</v>
      </c>
      <c r="J33" s="7">
        <f t="shared" si="4"/>
        <v>58400</v>
      </c>
      <c r="K33" s="7">
        <v>3</v>
      </c>
      <c r="L33" s="7">
        <f t="shared" si="3"/>
        <v>1095</v>
      </c>
    </row>
    <row r="34" spans="2:17" ht="15" customHeight="1" x14ac:dyDescent="0.3">
      <c r="B34" s="3" t="s">
        <v>17</v>
      </c>
      <c r="C34" s="3" t="s">
        <v>70</v>
      </c>
      <c r="D34" s="4">
        <v>800</v>
      </c>
      <c r="E34" s="3">
        <v>0</v>
      </c>
      <c r="F34" s="22">
        <v>100</v>
      </c>
      <c r="G34" s="5">
        <f t="shared" si="2"/>
        <v>80000</v>
      </c>
      <c r="H34" s="7">
        <v>5</v>
      </c>
      <c r="I34" s="7">
        <f>D34*H34</f>
        <v>4000</v>
      </c>
      <c r="J34" s="7">
        <f t="shared" si="4"/>
        <v>11680</v>
      </c>
      <c r="K34" s="7">
        <v>2</v>
      </c>
      <c r="L34" s="7">
        <f t="shared" si="3"/>
        <v>730</v>
      </c>
      <c r="N34" s="27" t="s">
        <v>78</v>
      </c>
      <c r="O34" s="28">
        <v>0.4</v>
      </c>
      <c r="P34" s="29">
        <f>P38*O34</f>
        <v>80000</v>
      </c>
    </row>
    <row r="35" spans="2:17" ht="15" customHeight="1" x14ac:dyDescent="0.3">
      <c r="B35" s="3" t="s">
        <v>14</v>
      </c>
      <c r="C35" s="3" t="s">
        <v>14</v>
      </c>
      <c r="D35" s="4">
        <v>50</v>
      </c>
      <c r="E35" s="3">
        <f t="shared" si="5"/>
        <v>200</v>
      </c>
      <c r="F35" s="22">
        <v>400</v>
      </c>
      <c r="G35" s="5">
        <f t="shared" si="2"/>
        <v>20000</v>
      </c>
      <c r="H35" s="7">
        <v>40</v>
      </c>
      <c r="I35" s="7">
        <f t="shared" si="0"/>
        <v>8000</v>
      </c>
      <c r="J35" s="7">
        <f t="shared" si="4"/>
        <v>23360</v>
      </c>
      <c r="K35" s="7">
        <v>3</v>
      </c>
      <c r="L35" s="7">
        <f t="shared" si="3"/>
        <v>1095</v>
      </c>
      <c r="N35" s="30"/>
      <c r="O35" s="30"/>
      <c r="P35" s="30"/>
    </row>
    <row r="36" spans="2:17" ht="15" customHeight="1" x14ac:dyDescent="0.3">
      <c r="B36" s="75" t="s">
        <v>8</v>
      </c>
      <c r="C36" s="3" t="s">
        <v>39</v>
      </c>
      <c r="D36" s="4">
        <v>0</v>
      </c>
      <c r="E36" s="3">
        <f t="shared" si="5"/>
        <v>0</v>
      </c>
      <c r="F36" s="22">
        <v>1000</v>
      </c>
      <c r="G36" s="5">
        <f t="shared" si="2"/>
        <v>0</v>
      </c>
      <c r="H36" s="7">
        <v>30</v>
      </c>
      <c r="I36" s="7">
        <f t="shared" si="0"/>
        <v>0</v>
      </c>
      <c r="J36" s="7">
        <f t="shared" si="4"/>
        <v>0</v>
      </c>
      <c r="K36" s="7">
        <v>4</v>
      </c>
      <c r="L36" s="7">
        <f t="shared" si="3"/>
        <v>1460</v>
      </c>
      <c r="N36" s="27" t="s">
        <v>77</v>
      </c>
      <c r="O36" s="30"/>
      <c r="P36" s="30"/>
    </row>
    <row r="37" spans="2:17" ht="15" customHeight="1" x14ac:dyDescent="0.3">
      <c r="B37" s="75"/>
      <c r="C37" s="3" t="s">
        <v>40</v>
      </c>
      <c r="D37" s="4">
        <v>100</v>
      </c>
      <c r="E37" s="3">
        <f t="shared" si="5"/>
        <v>400</v>
      </c>
      <c r="F37" s="22">
        <v>1000</v>
      </c>
      <c r="G37" s="5">
        <f t="shared" si="2"/>
        <v>100000</v>
      </c>
      <c r="H37" s="7">
        <v>50</v>
      </c>
      <c r="I37" s="7">
        <f t="shared" si="0"/>
        <v>20000</v>
      </c>
      <c r="J37" s="7">
        <f t="shared" si="4"/>
        <v>58400</v>
      </c>
      <c r="K37" s="7">
        <v>10</v>
      </c>
      <c r="L37" s="7">
        <f t="shared" si="3"/>
        <v>3650</v>
      </c>
      <c r="N37" s="30" t="s">
        <v>74</v>
      </c>
      <c r="O37" s="30" t="s">
        <v>75</v>
      </c>
      <c r="P37" s="30"/>
    </row>
    <row r="38" spans="2:17" ht="15" customHeight="1" x14ac:dyDescent="0.3">
      <c r="B38" s="75" t="s">
        <v>43</v>
      </c>
      <c r="C38" s="3" t="s">
        <v>41</v>
      </c>
      <c r="D38" s="4">
        <v>50</v>
      </c>
      <c r="E38" s="3">
        <f t="shared" si="5"/>
        <v>200</v>
      </c>
      <c r="F38" s="22">
        <v>500</v>
      </c>
      <c r="G38" s="5">
        <f t="shared" si="2"/>
        <v>25000</v>
      </c>
      <c r="H38" s="7">
        <v>40</v>
      </c>
      <c r="I38" s="7">
        <f t="shared" si="0"/>
        <v>8000</v>
      </c>
      <c r="J38" s="7">
        <f t="shared" si="4"/>
        <v>23360</v>
      </c>
      <c r="K38" s="7">
        <v>10</v>
      </c>
      <c r="L38" s="7">
        <f t="shared" si="3"/>
        <v>3650</v>
      </c>
      <c r="N38" s="30">
        <f>D40/N40</f>
        <v>160</v>
      </c>
      <c r="O38" s="31">
        <f>N38*O40</f>
        <v>80</v>
      </c>
      <c r="P38" s="29">
        <f>O38*P40</f>
        <v>200000</v>
      </c>
    </row>
    <row r="39" spans="2:17" ht="15" customHeight="1" x14ac:dyDescent="0.3">
      <c r="B39" s="75"/>
      <c r="C39" s="3" t="s">
        <v>42</v>
      </c>
      <c r="D39" s="4">
        <v>50</v>
      </c>
      <c r="E39" s="3">
        <f t="shared" si="5"/>
        <v>200</v>
      </c>
      <c r="F39" s="22">
        <v>1300</v>
      </c>
      <c r="G39" s="5">
        <f t="shared" si="2"/>
        <v>65000</v>
      </c>
      <c r="H39" s="7">
        <v>50</v>
      </c>
      <c r="I39" s="7">
        <f>H39*E39</f>
        <v>10000</v>
      </c>
      <c r="J39" s="7">
        <f t="shared" si="4"/>
        <v>29200</v>
      </c>
      <c r="K39" s="7">
        <v>20</v>
      </c>
      <c r="L39" s="7">
        <f t="shared" si="3"/>
        <v>7300</v>
      </c>
      <c r="N39" s="30" t="s">
        <v>73</v>
      </c>
      <c r="O39" s="30" t="s">
        <v>79</v>
      </c>
      <c r="P39" s="30" t="s">
        <v>76</v>
      </c>
    </row>
    <row r="40" spans="2:17" ht="15" customHeight="1" x14ac:dyDescent="0.3">
      <c r="B40" s="75" t="s">
        <v>9</v>
      </c>
      <c r="C40" s="3" t="s">
        <v>45</v>
      </c>
      <c r="D40" s="23">
        <v>240</v>
      </c>
      <c r="E40" s="3">
        <v>0</v>
      </c>
      <c r="F40" s="22">
        <v>300</v>
      </c>
      <c r="G40" s="5">
        <f t="shared" si="2"/>
        <v>72000</v>
      </c>
      <c r="H40" s="7">
        <v>5</v>
      </c>
      <c r="I40" s="7">
        <f>H40*E40</f>
        <v>0</v>
      </c>
      <c r="J40" s="7">
        <v>-200000</v>
      </c>
      <c r="K40" s="7">
        <v>2</v>
      </c>
      <c r="L40" s="7">
        <f t="shared" si="3"/>
        <v>730</v>
      </c>
      <c r="N40" s="30">
        <v>1.5</v>
      </c>
      <c r="O40" s="30">
        <v>0.5</v>
      </c>
      <c r="P40" s="30">
        <v>2500</v>
      </c>
    </row>
    <row r="41" spans="2:17" ht="15" customHeight="1" x14ac:dyDescent="0.25">
      <c r="B41" s="75"/>
      <c r="C41" s="3" t="s">
        <v>46</v>
      </c>
      <c r="D41" s="23">
        <v>20</v>
      </c>
      <c r="E41" s="3">
        <v>0</v>
      </c>
      <c r="F41" s="22">
        <v>1600</v>
      </c>
      <c r="G41" s="5">
        <f t="shared" si="2"/>
        <v>32000</v>
      </c>
      <c r="H41" s="7">
        <v>5</v>
      </c>
      <c r="I41" s="7">
        <f t="shared" si="0"/>
        <v>0</v>
      </c>
      <c r="J41" s="7">
        <v>-80000</v>
      </c>
      <c r="K41" s="7">
        <v>2</v>
      </c>
      <c r="L41" s="7">
        <f t="shared" si="3"/>
        <v>730</v>
      </c>
    </row>
    <row r="42" spans="2:17" ht="15" customHeight="1" x14ac:dyDescent="0.25">
      <c r="B42" s="3" t="s">
        <v>18</v>
      </c>
      <c r="C42" s="3" t="s">
        <v>18</v>
      </c>
      <c r="D42" s="23">
        <v>600</v>
      </c>
      <c r="E42" s="3">
        <v>0</v>
      </c>
      <c r="F42" s="22">
        <v>60</v>
      </c>
      <c r="G42" s="5">
        <f t="shared" si="2"/>
        <v>36000</v>
      </c>
      <c r="H42" s="7">
        <v>10</v>
      </c>
      <c r="I42" s="7">
        <f>H42*D42</f>
        <v>6000</v>
      </c>
      <c r="J42" s="7">
        <f t="shared" si="4"/>
        <v>17520</v>
      </c>
      <c r="K42" s="7">
        <v>2</v>
      </c>
      <c r="L42" s="7">
        <f t="shared" si="3"/>
        <v>730</v>
      </c>
    </row>
    <row r="43" spans="2:17" ht="15" customHeight="1" x14ac:dyDescent="0.25">
      <c r="B43" s="3" t="s">
        <v>44</v>
      </c>
      <c r="C43" s="3" t="s">
        <v>44</v>
      </c>
      <c r="D43" s="23">
        <v>6300</v>
      </c>
      <c r="E43" s="3">
        <v>0</v>
      </c>
      <c r="F43" s="22">
        <v>17</v>
      </c>
      <c r="G43" s="5">
        <f t="shared" si="2"/>
        <v>107100</v>
      </c>
      <c r="H43" s="7">
        <v>5</v>
      </c>
      <c r="I43" s="7">
        <f>H43*D43</f>
        <v>31500</v>
      </c>
      <c r="J43" s="7">
        <f t="shared" si="4"/>
        <v>91980</v>
      </c>
      <c r="K43" s="7">
        <v>2</v>
      </c>
      <c r="L43" s="7">
        <f t="shared" si="3"/>
        <v>730</v>
      </c>
      <c r="M43" s="14" t="s">
        <v>55</v>
      </c>
      <c r="N43" s="10" t="s">
        <v>54</v>
      </c>
      <c r="O43" s="10" t="s">
        <v>61</v>
      </c>
      <c r="P43" s="10" t="s">
        <v>60</v>
      </c>
    </row>
    <row r="44" spans="2:17" ht="15" customHeight="1" x14ac:dyDescent="0.25">
      <c r="B44" s="3" t="s">
        <v>19</v>
      </c>
      <c r="C44" s="3" t="s">
        <v>19</v>
      </c>
      <c r="D44" s="23">
        <v>5600</v>
      </c>
      <c r="E44" s="3">
        <v>0</v>
      </c>
      <c r="F44" s="22">
        <v>5</v>
      </c>
      <c r="G44" s="5">
        <f t="shared" si="2"/>
        <v>28000</v>
      </c>
      <c r="H44" s="7">
        <v>3</v>
      </c>
      <c r="I44" s="7">
        <f>H44*D44</f>
        <v>16800</v>
      </c>
      <c r="J44" s="7">
        <f t="shared" si="4"/>
        <v>49056</v>
      </c>
      <c r="K44" s="7">
        <v>5</v>
      </c>
      <c r="L44" s="7">
        <f t="shared" si="3"/>
        <v>1825</v>
      </c>
      <c r="M44" s="15">
        <v>0.25</v>
      </c>
      <c r="N44" s="11">
        <v>0.4</v>
      </c>
      <c r="O44" s="11">
        <v>0.1</v>
      </c>
      <c r="P44" s="11">
        <v>8</v>
      </c>
    </row>
    <row r="45" spans="2:17" ht="15" customHeight="1" x14ac:dyDescent="0.25">
      <c r="B45" s="70" t="s">
        <v>26</v>
      </c>
      <c r="C45" s="70"/>
      <c r="D45" s="21">
        <f>SUM(D7:D44)</f>
        <v>15800</v>
      </c>
      <c r="E45" s="21">
        <f>SUM(E7:E44)</f>
        <v>11440</v>
      </c>
      <c r="F45" s="20" t="s">
        <v>47</v>
      </c>
      <c r="G45" s="21">
        <f>SUM(G7:G44)</f>
        <v>1650100</v>
      </c>
      <c r="H45" s="21"/>
      <c r="I45" s="21">
        <f>SUM(I7:I44)</f>
        <v>420800</v>
      </c>
      <c r="J45" s="21">
        <f>SUM(J7:J44)</f>
        <v>948736</v>
      </c>
      <c r="K45" s="21">
        <f>SUM(K7:K44)</f>
        <v>270</v>
      </c>
      <c r="L45" s="21">
        <f>SUM(L7:L44)</f>
        <v>98550</v>
      </c>
      <c r="M45" s="16">
        <f>J45*M44</f>
        <v>237184</v>
      </c>
      <c r="N45" s="12">
        <f>L45*N44</f>
        <v>39420</v>
      </c>
      <c r="O45" s="13">
        <f>(M45+N45)*O44</f>
        <v>27660.400000000001</v>
      </c>
    </row>
    <row r="46" spans="2:17" ht="4.5" customHeight="1" x14ac:dyDescent="0.25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P46" s="9"/>
    </row>
    <row r="47" spans="2:17" ht="15" customHeight="1" x14ac:dyDescent="0.25">
      <c r="B47" s="70" t="s">
        <v>62</v>
      </c>
      <c r="C47" s="70"/>
      <c r="D47" s="70"/>
      <c r="E47" s="70"/>
      <c r="F47" s="70"/>
      <c r="G47" s="70"/>
      <c r="H47" s="70"/>
      <c r="I47" s="70"/>
      <c r="J47" s="70"/>
      <c r="K47" s="70"/>
      <c r="L47" s="24" t="s">
        <v>84</v>
      </c>
      <c r="P47" s="9"/>
    </row>
    <row r="48" spans="2:17" ht="15" customHeight="1" x14ac:dyDescent="0.25">
      <c r="B48" s="70" t="s">
        <v>63</v>
      </c>
      <c r="C48" s="70"/>
      <c r="D48" s="70"/>
      <c r="E48" s="70"/>
      <c r="F48" s="70"/>
      <c r="G48" s="70"/>
      <c r="H48" s="70"/>
      <c r="I48" s="70"/>
      <c r="J48" s="70"/>
      <c r="K48" s="70"/>
      <c r="L48" s="25">
        <v>1650000</v>
      </c>
      <c r="N48" s="10" t="s">
        <v>56</v>
      </c>
      <c r="O48" s="17">
        <f>L48/D45</f>
        <v>104.43037974683544</v>
      </c>
      <c r="P48" s="10" t="s">
        <v>57</v>
      </c>
      <c r="Q48" s="17">
        <f>(G45-G44-G43-G42-G41-G40)/(D45-D44-D43-D42-D41-D40)</f>
        <v>452.30263157894734</v>
      </c>
    </row>
    <row r="49" spans="2:15" ht="15" customHeight="1" x14ac:dyDescent="0.25">
      <c r="B49" s="70" t="s">
        <v>64</v>
      </c>
      <c r="C49" s="70" t="s">
        <v>65</v>
      </c>
      <c r="D49" s="70"/>
      <c r="E49" s="70"/>
      <c r="F49" s="70"/>
      <c r="G49" s="70"/>
      <c r="H49" s="70"/>
      <c r="I49" s="70"/>
      <c r="J49" s="70"/>
      <c r="K49" s="26"/>
      <c r="L49" s="25">
        <v>276000</v>
      </c>
      <c r="N49" s="10" t="s">
        <v>58</v>
      </c>
      <c r="O49" s="18">
        <f>L49/(G45-G44-G43-G42-G41-G40)</f>
        <v>0.20072727272727273</v>
      </c>
    </row>
    <row r="50" spans="2:15" ht="15" customHeight="1" x14ac:dyDescent="0.25">
      <c r="B50" s="70"/>
      <c r="C50" s="70" t="s">
        <v>66</v>
      </c>
      <c r="D50" s="70"/>
      <c r="E50" s="70"/>
      <c r="F50" s="70"/>
      <c r="G50" s="70"/>
      <c r="H50" s="70"/>
      <c r="I50" s="70"/>
      <c r="J50" s="70"/>
      <c r="K50" s="26"/>
      <c r="L50" s="25">
        <v>27000</v>
      </c>
    </row>
    <row r="51" spans="2:15" ht="21.9" customHeight="1" x14ac:dyDescent="0.25">
      <c r="B51" s="2" t="s">
        <v>13</v>
      </c>
    </row>
    <row r="52" spans="2:15" ht="21.9" customHeight="1" x14ac:dyDescent="0.25">
      <c r="B52" s="2"/>
    </row>
    <row r="53" spans="2:15" ht="21.9" customHeight="1" x14ac:dyDescent="0.25">
      <c r="B53" s="2"/>
    </row>
    <row r="54" spans="2:15" ht="21.9" customHeight="1" x14ac:dyDescent="0.25"/>
  </sheetData>
  <mergeCells count="24">
    <mergeCell ref="B4:L4"/>
    <mergeCell ref="B5:B6"/>
    <mergeCell ref="C5:C6"/>
    <mergeCell ref="D5:D6"/>
    <mergeCell ref="E5:E6"/>
    <mergeCell ref="F5:G5"/>
    <mergeCell ref="H5:L5"/>
    <mergeCell ref="B46:L46"/>
    <mergeCell ref="B7:B11"/>
    <mergeCell ref="B12:B15"/>
    <mergeCell ref="B16:B18"/>
    <mergeCell ref="B19:B24"/>
    <mergeCell ref="B25:B28"/>
    <mergeCell ref="B30:B31"/>
    <mergeCell ref="B32:B33"/>
    <mergeCell ref="B36:B37"/>
    <mergeCell ref="B38:B39"/>
    <mergeCell ref="B40:B41"/>
    <mergeCell ref="B45:C45"/>
    <mergeCell ref="B47:K47"/>
    <mergeCell ref="B48:K48"/>
    <mergeCell ref="B49:B50"/>
    <mergeCell ref="C49:J49"/>
    <mergeCell ref="C50:J50"/>
  </mergeCells>
  <pageMargins left="0.7" right="0.7" top="0.75" bottom="0.75" header="0.3" footer="0.3"/>
  <pageSetup paperSize="9" orientation="portrait" r:id="rId1"/>
  <ignoredErrors>
    <ignoredError sqref="I3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5A745-217C-4908-93D1-1FE950CFE96E}">
  <dimension ref="B1:AC78"/>
  <sheetViews>
    <sheetView zoomScaleNormal="100" workbookViewId="0">
      <selection activeCell="B30" sqref="B30:B31"/>
    </sheetView>
  </sheetViews>
  <sheetFormatPr defaultRowHeight="13.8" x14ac:dyDescent="0.25"/>
  <cols>
    <col min="1" max="1" width="11.75" customWidth="1"/>
    <col min="2" max="2" width="18.75" style="1" customWidth="1"/>
    <col min="3" max="3" width="21.75" customWidth="1"/>
    <col min="4" max="4" width="15.25" customWidth="1"/>
    <col min="5" max="5" width="14.375" customWidth="1"/>
    <col min="6" max="6" width="10.75" customWidth="1"/>
    <col min="7" max="7" width="11.875" hidden="1" customWidth="1"/>
    <col min="8" max="8" width="12.375" customWidth="1"/>
    <col min="9" max="9" width="13.625" style="6" hidden="1" customWidth="1"/>
    <col min="10" max="10" width="11.375" style="8" hidden="1" customWidth="1"/>
    <col min="11" max="11" width="11.375" style="8" customWidth="1"/>
    <col min="12" max="12" width="11.875" style="8" hidden="1" customWidth="1"/>
    <col min="13" max="13" width="13.375" customWidth="1"/>
    <col min="14" max="14" width="13.125" customWidth="1"/>
    <col min="15" max="15" width="14.125" customWidth="1"/>
    <col min="16" max="16" width="14.875" customWidth="1"/>
    <col min="17" max="17" width="14" customWidth="1"/>
    <col min="18" max="18" width="8.875" customWidth="1"/>
    <col min="19" max="19" width="9" customWidth="1"/>
    <col min="20" max="20" width="20.375" customWidth="1"/>
    <col min="21" max="21" width="29.625" customWidth="1"/>
    <col min="23" max="23" width="38.125" customWidth="1"/>
  </cols>
  <sheetData>
    <row r="1" spans="2:13" ht="17.100000000000001" customHeight="1" x14ac:dyDescent="0.25"/>
    <row r="2" spans="2:13" ht="17.100000000000001" customHeight="1" x14ac:dyDescent="0.25"/>
    <row r="3" spans="2:13" ht="17.100000000000001" customHeight="1" x14ac:dyDescent="0.25"/>
    <row r="4" spans="2:13" ht="17.100000000000001" customHeight="1" x14ac:dyDescent="0.25">
      <c r="B4" s="70" t="s">
        <v>135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2:13" ht="17.100000000000001" customHeight="1" x14ac:dyDescent="0.25">
      <c r="B5" s="70" t="s">
        <v>86</v>
      </c>
      <c r="C5" s="70" t="s">
        <v>87</v>
      </c>
      <c r="D5" s="72" t="s">
        <v>137</v>
      </c>
      <c r="E5" s="70" t="s">
        <v>88</v>
      </c>
      <c r="F5" s="71" t="s">
        <v>81</v>
      </c>
      <c r="G5" s="70" t="s">
        <v>89</v>
      </c>
      <c r="H5" s="70"/>
      <c r="I5" s="70" t="s">
        <v>90</v>
      </c>
      <c r="J5" s="70"/>
      <c r="K5" s="70"/>
      <c r="L5" s="70"/>
      <c r="M5" s="70"/>
    </row>
    <row r="6" spans="2:13" ht="17.100000000000001" customHeight="1" x14ac:dyDescent="0.25">
      <c r="B6" s="70"/>
      <c r="C6" s="70"/>
      <c r="D6" s="73"/>
      <c r="E6" s="70"/>
      <c r="F6" s="71"/>
      <c r="G6" s="20" t="s">
        <v>91</v>
      </c>
      <c r="H6" s="20" t="s">
        <v>92</v>
      </c>
      <c r="I6" s="21" t="s">
        <v>93</v>
      </c>
      <c r="J6" s="21" t="s">
        <v>94</v>
      </c>
      <c r="K6" s="21" t="s">
        <v>95</v>
      </c>
      <c r="L6" s="21" t="s">
        <v>96</v>
      </c>
      <c r="M6" s="21" t="s">
        <v>97</v>
      </c>
    </row>
    <row r="7" spans="2:13" ht="17.100000000000001" customHeight="1" x14ac:dyDescent="0.25">
      <c r="B7" s="77" t="s">
        <v>98</v>
      </c>
      <c r="C7" s="19" t="s">
        <v>116</v>
      </c>
      <c r="D7" s="81">
        <v>130</v>
      </c>
      <c r="E7" s="4">
        <v>25</v>
      </c>
      <c r="F7" s="3">
        <f>E7*6</f>
        <v>150</v>
      </c>
      <c r="G7" s="22">
        <v>300</v>
      </c>
      <c r="H7" s="5">
        <f>G7*E7</f>
        <v>7500</v>
      </c>
      <c r="I7" s="7">
        <v>20</v>
      </c>
      <c r="J7" s="7">
        <f t="shared" ref="J7:J33" si="0">I7*F7</f>
        <v>3000</v>
      </c>
      <c r="K7" s="7">
        <f t="shared" ref="K7:K31" si="1">J7*$Q$29*365/1000</f>
        <v>8760</v>
      </c>
      <c r="L7" s="7">
        <v>2</v>
      </c>
      <c r="M7" s="7">
        <f>L7*365</f>
        <v>730</v>
      </c>
    </row>
    <row r="8" spans="2:13" ht="17.100000000000001" customHeight="1" x14ac:dyDescent="0.25">
      <c r="B8" s="82"/>
      <c r="C8" s="19" t="s">
        <v>117</v>
      </c>
      <c r="D8" s="79"/>
      <c r="E8" s="4">
        <v>30</v>
      </c>
      <c r="F8" s="3">
        <f t="shared" ref="F8:F24" si="2">E8*6</f>
        <v>180</v>
      </c>
      <c r="G8" s="22">
        <v>300</v>
      </c>
      <c r="H8" s="5">
        <f t="shared" ref="H8:H37" si="3">G8*E8</f>
        <v>9000</v>
      </c>
      <c r="I8" s="7">
        <v>20</v>
      </c>
      <c r="J8" s="7">
        <f t="shared" si="0"/>
        <v>3600</v>
      </c>
      <c r="K8" s="7">
        <f t="shared" si="1"/>
        <v>10512</v>
      </c>
      <c r="L8" s="7">
        <v>2</v>
      </c>
      <c r="M8" s="7">
        <f t="shared" ref="M8:M37" si="4">L8*365</f>
        <v>730</v>
      </c>
    </row>
    <row r="9" spans="2:13" ht="17.100000000000001" customHeight="1" x14ac:dyDescent="0.25">
      <c r="B9" s="82"/>
      <c r="C9" s="19" t="s">
        <v>152</v>
      </c>
      <c r="D9" s="79"/>
      <c r="E9" s="32">
        <v>30</v>
      </c>
      <c r="F9" s="33">
        <f t="shared" si="2"/>
        <v>180</v>
      </c>
      <c r="G9" s="34">
        <v>900</v>
      </c>
      <c r="H9" s="35">
        <f t="shared" si="3"/>
        <v>27000</v>
      </c>
      <c r="I9" s="7">
        <v>50</v>
      </c>
      <c r="J9" s="7">
        <f t="shared" si="0"/>
        <v>9000</v>
      </c>
      <c r="K9" s="7">
        <f t="shared" si="1"/>
        <v>26280</v>
      </c>
      <c r="L9" s="7">
        <v>20</v>
      </c>
      <c r="M9" s="7">
        <f t="shared" si="4"/>
        <v>7300</v>
      </c>
    </row>
    <row r="10" spans="2:13" ht="17.100000000000001" customHeight="1" x14ac:dyDescent="0.25">
      <c r="B10" s="82"/>
      <c r="C10" s="19" t="s">
        <v>118</v>
      </c>
      <c r="D10" s="79"/>
      <c r="E10" s="4">
        <v>30</v>
      </c>
      <c r="F10" s="3">
        <f t="shared" si="2"/>
        <v>180</v>
      </c>
      <c r="G10" s="22">
        <v>600</v>
      </c>
      <c r="H10" s="5">
        <f t="shared" si="3"/>
        <v>18000</v>
      </c>
      <c r="I10" s="7">
        <v>20</v>
      </c>
      <c r="J10" s="7">
        <f>I10*F10</f>
        <v>3600</v>
      </c>
      <c r="K10" s="7">
        <f t="shared" si="1"/>
        <v>10512</v>
      </c>
      <c r="L10" s="7">
        <v>10</v>
      </c>
      <c r="M10" s="7">
        <f t="shared" si="4"/>
        <v>3650</v>
      </c>
    </row>
    <row r="11" spans="2:13" ht="17.100000000000001" customHeight="1" x14ac:dyDescent="0.25">
      <c r="B11" s="67"/>
      <c r="C11" s="19" t="s">
        <v>154</v>
      </c>
      <c r="D11" s="80"/>
      <c r="E11" s="4">
        <v>15</v>
      </c>
      <c r="F11" s="3">
        <f t="shared" si="2"/>
        <v>90</v>
      </c>
      <c r="G11" s="22">
        <v>500</v>
      </c>
      <c r="H11" s="5">
        <f t="shared" si="3"/>
        <v>7500</v>
      </c>
      <c r="I11" s="7">
        <v>20</v>
      </c>
      <c r="J11" s="7">
        <f t="shared" si="0"/>
        <v>1800</v>
      </c>
      <c r="K11" s="7">
        <f t="shared" si="1"/>
        <v>5256</v>
      </c>
      <c r="L11" s="7">
        <v>2</v>
      </c>
      <c r="M11" s="7">
        <f t="shared" si="4"/>
        <v>730</v>
      </c>
    </row>
    <row r="12" spans="2:13" ht="17.100000000000001" customHeight="1" x14ac:dyDescent="0.25">
      <c r="B12" s="77" t="s">
        <v>99</v>
      </c>
      <c r="C12" s="19" t="s">
        <v>152</v>
      </c>
      <c r="D12" s="81">
        <v>210</v>
      </c>
      <c r="E12" s="4">
        <v>70</v>
      </c>
      <c r="F12" s="3">
        <f t="shared" si="2"/>
        <v>420</v>
      </c>
      <c r="G12" s="22">
        <v>1000</v>
      </c>
      <c r="H12" s="5">
        <f t="shared" si="3"/>
        <v>70000</v>
      </c>
      <c r="I12" s="7">
        <v>50</v>
      </c>
      <c r="J12" s="7">
        <f t="shared" si="0"/>
        <v>21000</v>
      </c>
      <c r="K12" s="7">
        <f t="shared" si="1"/>
        <v>61320</v>
      </c>
      <c r="L12" s="7">
        <v>20</v>
      </c>
      <c r="M12" s="7">
        <f t="shared" si="4"/>
        <v>7300</v>
      </c>
    </row>
    <row r="13" spans="2:13" ht="17.100000000000001" customHeight="1" x14ac:dyDescent="0.25">
      <c r="B13" s="82"/>
      <c r="C13" s="19" t="s">
        <v>153</v>
      </c>
      <c r="D13" s="79"/>
      <c r="E13" s="4">
        <v>70</v>
      </c>
      <c r="F13" s="3">
        <f t="shared" si="2"/>
        <v>420</v>
      </c>
      <c r="G13" s="22">
        <v>600</v>
      </c>
      <c r="H13" s="5">
        <f t="shared" si="3"/>
        <v>42000</v>
      </c>
      <c r="I13" s="7">
        <v>20</v>
      </c>
      <c r="J13" s="7">
        <f t="shared" si="0"/>
        <v>8400</v>
      </c>
      <c r="K13" s="7">
        <f t="shared" si="1"/>
        <v>24528</v>
      </c>
      <c r="L13" s="7">
        <v>10</v>
      </c>
      <c r="M13" s="7">
        <f t="shared" si="4"/>
        <v>3650</v>
      </c>
    </row>
    <row r="14" spans="2:13" ht="17.100000000000001" customHeight="1" x14ac:dyDescent="0.25">
      <c r="B14" s="82"/>
      <c r="C14" s="19" t="s">
        <v>155</v>
      </c>
      <c r="D14" s="79"/>
      <c r="E14" s="4">
        <v>50</v>
      </c>
      <c r="F14" s="3">
        <f t="shared" si="2"/>
        <v>300</v>
      </c>
      <c r="G14" s="22">
        <v>350</v>
      </c>
      <c r="H14" s="5">
        <f t="shared" si="3"/>
        <v>17500</v>
      </c>
      <c r="I14" s="7">
        <v>15</v>
      </c>
      <c r="J14" s="7">
        <f t="shared" si="0"/>
        <v>4500</v>
      </c>
      <c r="K14" s="7">
        <f t="shared" si="1"/>
        <v>13140</v>
      </c>
      <c r="L14" s="7">
        <v>1</v>
      </c>
      <c r="M14" s="7">
        <f t="shared" si="4"/>
        <v>365</v>
      </c>
    </row>
    <row r="15" spans="2:13" ht="17.100000000000001" customHeight="1" x14ac:dyDescent="0.25">
      <c r="B15" s="67"/>
      <c r="C15" s="19" t="s">
        <v>119</v>
      </c>
      <c r="D15" s="80"/>
      <c r="E15" s="4">
        <v>20</v>
      </c>
      <c r="F15" s="3">
        <f t="shared" si="2"/>
        <v>120</v>
      </c>
      <c r="G15" s="22">
        <v>350</v>
      </c>
      <c r="H15" s="5">
        <f t="shared" si="3"/>
        <v>7000</v>
      </c>
      <c r="I15" s="7">
        <v>20</v>
      </c>
      <c r="J15" s="7">
        <f t="shared" si="0"/>
        <v>2400</v>
      </c>
      <c r="K15" s="7">
        <f t="shared" si="1"/>
        <v>7008</v>
      </c>
      <c r="L15" s="7">
        <v>1</v>
      </c>
      <c r="M15" s="7">
        <f t="shared" si="4"/>
        <v>365</v>
      </c>
    </row>
    <row r="16" spans="2:13" ht="17.100000000000001" customHeight="1" x14ac:dyDescent="0.25">
      <c r="B16" s="83" t="s">
        <v>166</v>
      </c>
      <c r="C16" s="19" t="s">
        <v>100</v>
      </c>
      <c r="D16" s="81">
        <v>85</v>
      </c>
      <c r="E16" s="4">
        <v>40</v>
      </c>
      <c r="F16" s="3">
        <f t="shared" si="2"/>
        <v>240</v>
      </c>
      <c r="G16" s="22">
        <v>1000</v>
      </c>
      <c r="H16" s="5">
        <f t="shared" si="3"/>
        <v>40000</v>
      </c>
      <c r="I16" s="7">
        <v>50</v>
      </c>
      <c r="J16" s="7">
        <f t="shared" si="0"/>
        <v>12000</v>
      </c>
      <c r="K16" s="7">
        <f t="shared" si="1"/>
        <v>35040</v>
      </c>
      <c r="L16" s="7">
        <v>55</v>
      </c>
      <c r="M16" s="7">
        <f t="shared" si="4"/>
        <v>20075</v>
      </c>
    </row>
    <row r="17" spans="2:17" ht="17.100000000000001" customHeight="1" x14ac:dyDescent="0.25">
      <c r="B17" s="84"/>
      <c r="C17" s="19" t="s">
        <v>154</v>
      </c>
      <c r="D17" s="79"/>
      <c r="E17" s="4">
        <v>15</v>
      </c>
      <c r="F17" s="3">
        <f t="shared" si="2"/>
        <v>90</v>
      </c>
      <c r="G17" s="22">
        <v>600</v>
      </c>
      <c r="H17" s="5">
        <f t="shared" si="3"/>
        <v>9000</v>
      </c>
      <c r="I17" s="7">
        <v>20</v>
      </c>
      <c r="J17" s="7">
        <f t="shared" si="0"/>
        <v>1800</v>
      </c>
      <c r="K17" s="7">
        <f t="shared" si="1"/>
        <v>5256</v>
      </c>
      <c r="L17" s="7">
        <v>4</v>
      </c>
      <c r="M17" s="7">
        <f t="shared" si="4"/>
        <v>1460</v>
      </c>
    </row>
    <row r="18" spans="2:17" ht="17.100000000000001" customHeight="1" x14ac:dyDescent="0.25">
      <c r="B18" s="85"/>
      <c r="C18" s="19" t="s">
        <v>156</v>
      </c>
      <c r="D18" s="80"/>
      <c r="E18" s="4">
        <v>30</v>
      </c>
      <c r="F18" s="3">
        <f t="shared" si="2"/>
        <v>180</v>
      </c>
      <c r="G18" s="22">
        <v>600</v>
      </c>
      <c r="H18" s="5">
        <f t="shared" si="3"/>
        <v>18000</v>
      </c>
      <c r="I18" s="7">
        <v>35</v>
      </c>
      <c r="J18" s="7">
        <f t="shared" si="0"/>
        <v>6300</v>
      </c>
      <c r="K18" s="7">
        <f t="shared" si="1"/>
        <v>18396</v>
      </c>
      <c r="L18" s="7">
        <v>15</v>
      </c>
      <c r="M18" s="7">
        <f t="shared" si="4"/>
        <v>5475</v>
      </c>
    </row>
    <row r="19" spans="2:17" ht="17.100000000000001" customHeight="1" x14ac:dyDescent="0.25">
      <c r="B19" s="77" t="s">
        <v>101</v>
      </c>
      <c r="C19" s="19" t="s">
        <v>120</v>
      </c>
      <c r="D19" s="81">
        <v>455</v>
      </c>
      <c r="E19" s="4">
        <v>100</v>
      </c>
      <c r="F19" s="3">
        <f t="shared" si="2"/>
        <v>600</v>
      </c>
      <c r="G19" s="22">
        <v>500</v>
      </c>
      <c r="H19" s="5">
        <f t="shared" si="3"/>
        <v>50000</v>
      </c>
      <c r="I19" s="7">
        <v>20</v>
      </c>
      <c r="J19" s="7">
        <f t="shared" si="0"/>
        <v>12000</v>
      </c>
      <c r="K19" s="7">
        <f t="shared" si="1"/>
        <v>35040</v>
      </c>
      <c r="L19" s="7">
        <v>10</v>
      </c>
      <c r="M19" s="7">
        <f t="shared" si="4"/>
        <v>3650</v>
      </c>
    </row>
    <row r="20" spans="2:17" ht="17.100000000000001" customHeight="1" x14ac:dyDescent="0.25">
      <c r="B20" s="82"/>
      <c r="C20" s="19" t="s">
        <v>157</v>
      </c>
      <c r="D20" s="79"/>
      <c r="E20" s="4">
        <v>100</v>
      </c>
      <c r="F20" s="3">
        <f t="shared" si="2"/>
        <v>600</v>
      </c>
      <c r="G20" s="22">
        <v>500</v>
      </c>
      <c r="H20" s="5">
        <f t="shared" si="3"/>
        <v>50000</v>
      </c>
      <c r="I20" s="7">
        <v>20</v>
      </c>
      <c r="J20" s="7">
        <f t="shared" si="0"/>
        <v>12000</v>
      </c>
      <c r="K20" s="7">
        <f t="shared" si="1"/>
        <v>35040</v>
      </c>
      <c r="L20" s="7">
        <v>10</v>
      </c>
      <c r="M20" s="7">
        <f t="shared" si="4"/>
        <v>3650</v>
      </c>
    </row>
    <row r="21" spans="2:17" ht="17.100000000000001" customHeight="1" x14ac:dyDescent="0.3">
      <c r="B21" s="82"/>
      <c r="C21" s="19" t="s">
        <v>158</v>
      </c>
      <c r="D21" s="79"/>
      <c r="E21" s="4">
        <v>110</v>
      </c>
      <c r="F21" s="3">
        <f t="shared" si="2"/>
        <v>660</v>
      </c>
      <c r="G21" s="22">
        <v>400</v>
      </c>
      <c r="H21" s="5">
        <f t="shared" si="3"/>
        <v>44000</v>
      </c>
      <c r="I21" s="7">
        <v>20</v>
      </c>
      <c r="J21" s="7">
        <f t="shared" si="0"/>
        <v>13200</v>
      </c>
      <c r="K21" s="7">
        <f t="shared" si="1"/>
        <v>38544</v>
      </c>
      <c r="L21" s="7">
        <v>5</v>
      </c>
      <c r="M21" s="7">
        <f t="shared" si="4"/>
        <v>1825</v>
      </c>
      <c r="O21" s="27" t="s">
        <v>78</v>
      </c>
      <c r="P21" s="28">
        <v>0.2</v>
      </c>
      <c r="Q21" s="29">
        <f>Q25*P21</f>
        <v>21666.666666666672</v>
      </c>
    </row>
    <row r="22" spans="2:17" ht="17.100000000000001" customHeight="1" x14ac:dyDescent="0.3">
      <c r="B22" s="82"/>
      <c r="C22" s="19" t="s">
        <v>154</v>
      </c>
      <c r="D22" s="79"/>
      <c r="E22" s="4">
        <v>50</v>
      </c>
      <c r="F22" s="3">
        <f t="shared" si="2"/>
        <v>300</v>
      </c>
      <c r="G22" s="22">
        <v>450</v>
      </c>
      <c r="H22" s="5">
        <f t="shared" si="3"/>
        <v>22500</v>
      </c>
      <c r="I22" s="7">
        <v>20</v>
      </c>
      <c r="J22" s="7">
        <f t="shared" si="0"/>
        <v>6000</v>
      </c>
      <c r="K22" s="7">
        <f t="shared" si="1"/>
        <v>17520</v>
      </c>
      <c r="L22" s="7">
        <v>2</v>
      </c>
      <c r="M22" s="7">
        <f t="shared" si="4"/>
        <v>730</v>
      </c>
      <c r="O22" s="30"/>
      <c r="P22" s="30"/>
      <c r="Q22" s="30"/>
    </row>
    <row r="23" spans="2:17" ht="17.100000000000001" customHeight="1" x14ac:dyDescent="0.3">
      <c r="B23" s="82"/>
      <c r="C23" s="19" t="s">
        <v>159</v>
      </c>
      <c r="D23" s="79"/>
      <c r="E23" s="4">
        <v>60</v>
      </c>
      <c r="F23" s="3">
        <f t="shared" si="2"/>
        <v>360</v>
      </c>
      <c r="G23" s="22">
        <v>400</v>
      </c>
      <c r="H23" s="5">
        <f t="shared" si="3"/>
        <v>24000</v>
      </c>
      <c r="I23" s="7">
        <v>20</v>
      </c>
      <c r="J23" s="7">
        <f t="shared" si="0"/>
        <v>7200</v>
      </c>
      <c r="K23" s="7">
        <f t="shared" si="1"/>
        <v>21024</v>
      </c>
      <c r="L23" s="7">
        <v>2</v>
      </c>
      <c r="M23" s="7">
        <f t="shared" si="4"/>
        <v>730</v>
      </c>
      <c r="O23" s="27" t="s">
        <v>77</v>
      </c>
      <c r="P23" s="30"/>
      <c r="Q23" s="30"/>
    </row>
    <row r="24" spans="2:17" ht="17.100000000000001" customHeight="1" x14ac:dyDescent="0.3">
      <c r="B24" s="67"/>
      <c r="C24" s="19" t="s">
        <v>121</v>
      </c>
      <c r="D24" s="80"/>
      <c r="E24" s="4">
        <v>35</v>
      </c>
      <c r="F24" s="3">
        <f t="shared" si="2"/>
        <v>210</v>
      </c>
      <c r="G24" s="22">
        <v>750</v>
      </c>
      <c r="H24" s="5">
        <f t="shared" si="3"/>
        <v>26250</v>
      </c>
      <c r="I24" s="7">
        <v>30</v>
      </c>
      <c r="J24" s="7">
        <f t="shared" si="0"/>
        <v>6300</v>
      </c>
      <c r="K24" s="7">
        <f t="shared" si="1"/>
        <v>18396</v>
      </c>
      <c r="L24" s="7">
        <v>2</v>
      </c>
      <c r="M24" s="7">
        <f t="shared" si="4"/>
        <v>730</v>
      </c>
      <c r="O24" s="30" t="s">
        <v>74</v>
      </c>
      <c r="P24" s="30" t="s">
        <v>75</v>
      </c>
      <c r="Q24" s="30"/>
    </row>
    <row r="25" spans="2:17" ht="17.100000000000001" customHeight="1" x14ac:dyDescent="0.3">
      <c r="B25" s="77" t="s">
        <v>164</v>
      </c>
      <c r="C25" s="19" t="s">
        <v>123</v>
      </c>
      <c r="D25" s="77">
        <v>150</v>
      </c>
      <c r="E25" s="4">
        <v>50</v>
      </c>
      <c r="F25" s="3">
        <f t="shared" ref="F25:F31" si="5">E25*4</f>
        <v>200</v>
      </c>
      <c r="G25" s="22">
        <v>500</v>
      </c>
      <c r="H25" s="5">
        <f t="shared" si="3"/>
        <v>25000</v>
      </c>
      <c r="I25" s="7">
        <v>40</v>
      </c>
      <c r="J25" s="7">
        <f t="shared" si="0"/>
        <v>8000</v>
      </c>
      <c r="K25" s="7">
        <f t="shared" si="1"/>
        <v>23360</v>
      </c>
      <c r="L25" s="7">
        <v>3</v>
      </c>
      <c r="M25" s="7">
        <f t="shared" si="4"/>
        <v>1095</v>
      </c>
      <c r="O25" s="36">
        <f>E32/O27</f>
        <v>86.666666666666671</v>
      </c>
      <c r="P25" s="31">
        <f>O25*P27</f>
        <v>43.333333333333336</v>
      </c>
      <c r="Q25" s="29">
        <f>P25*Q27</f>
        <v>108333.33333333334</v>
      </c>
    </row>
    <row r="26" spans="2:17" ht="17.100000000000001" customHeight="1" x14ac:dyDescent="0.3">
      <c r="B26" s="82"/>
      <c r="C26" s="19" t="s">
        <v>125</v>
      </c>
      <c r="D26" s="82"/>
      <c r="E26" s="4">
        <f>20*2</f>
        <v>40</v>
      </c>
      <c r="F26" s="3">
        <f t="shared" si="5"/>
        <v>160</v>
      </c>
      <c r="G26" s="22">
        <v>400</v>
      </c>
      <c r="H26" s="5">
        <f t="shared" si="3"/>
        <v>16000</v>
      </c>
      <c r="I26" s="7">
        <v>30</v>
      </c>
      <c r="J26" s="7">
        <f t="shared" si="0"/>
        <v>4800</v>
      </c>
      <c r="K26" s="7">
        <f t="shared" si="1"/>
        <v>14016</v>
      </c>
      <c r="L26" s="7">
        <v>2</v>
      </c>
      <c r="M26" s="7">
        <f t="shared" si="4"/>
        <v>730</v>
      </c>
      <c r="O26" s="30" t="s">
        <v>73</v>
      </c>
      <c r="P26" s="30" t="s">
        <v>79</v>
      </c>
      <c r="Q26" s="30" t="s">
        <v>76</v>
      </c>
    </row>
    <row r="27" spans="2:17" ht="17.100000000000001" customHeight="1" x14ac:dyDescent="0.3">
      <c r="B27" s="67"/>
      <c r="C27" s="19" t="s">
        <v>161</v>
      </c>
      <c r="D27" s="67"/>
      <c r="E27" s="4">
        <v>60</v>
      </c>
      <c r="F27" s="3">
        <f t="shared" si="5"/>
        <v>240</v>
      </c>
      <c r="G27" s="22">
        <v>400</v>
      </c>
      <c r="H27" s="5">
        <f t="shared" si="3"/>
        <v>24000</v>
      </c>
      <c r="I27" s="7">
        <v>30</v>
      </c>
      <c r="J27" s="7">
        <f t="shared" si="0"/>
        <v>7200</v>
      </c>
      <c r="K27" s="7">
        <f t="shared" si="1"/>
        <v>21024</v>
      </c>
      <c r="L27" s="7">
        <v>10</v>
      </c>
      <c r="M27" s="7">
        <f t="shared" si="4"/>
        <v>3650</v>
      </c>
      <c r="O27" s="30">
        <v>1.5</v>
      </c>
      <c r="P27" s="30">
        <v>0.5</v>
      </c>
      <c r="Q27" s="30">
        <v>2500</v>
      </c>
    </row>
    <row r="28" spans="2:17" ht="17.100000000000001" customHeight="1" x14ac:dyDescent="0.25">
      <c r="B28" s="3" t="s">
        <v>149</v>
      </c>
      <c r="C28" s="3" t="s">
        <v>149</v>
      </c>
      <c r="D28" s="3">
        <v>20</v>
      </c>
      <c r="E28" s="4">
        <v>20</v>
      </c>
      <c r="F28" s="3">
        <f t="shared" si="5"/>
        <v>80</v>
      </c>
      <c r="G28" s="22">
        <v>400</v>
      </c>
      <c r="H28" s="5">
        <f t="shared" si="3"/>
        <v>8000</v>
      </c>
      <c r="I28" s="7">
        <v>40</v>
      </c>
      <c r="J28" s="7">
        <f t="shared" si="0"/>
        <v>3200</v>
      </c>
      <c r="K28" s="7">
        <f t="shared" si="1"/>
        <v>9344</v>
      </c>
      <c r="L28" s="7">
        <v>3</v>
      </c>
      <c r="M28" s="7">
        <f t="shared" si="4"/>
        <v>1095</v>
      </c>
      <c r="N28" s="14" t="s">
        <v>55</v>
      </c>
      <c r="O28" s="10" t="s">
        <v>54</v>
      </c>
      <c r="P28" s="10" t="s">
        <v>61</v>
      </c>
      <c r="Q28" s="10" t="s">
        <v>60</v>
      </c>
    </row>
    <row r="29" spans="2:17" ht="17.100000000000001" customHeight="1" x14ac:dyDescent="0.25">
      <c r="B29" s="3" t="s">
        <v>150</v>
      </c>
      <c r="C29" s="3" t="s">
        <v>107</v>
      </c>
      <c r="D29" s="3">
        <v>50</v>
      </c>
      <c r="E29" s="4">
        <v>50</v>
      </c>
      <c r="F29" s="3">
        <f t="shared" si="5"/>
        <v>200</v>
      </c>
      <c r="G29" s="22">
        <v>1000</v>
      </c>
      <c r="H29" s="5">
        <f t="shared" si="3"/>
        <v>50000</v>
      </c>
      <c r="I29" s="7">
        <v>50</v>
      </c>
      <c r="J29" s="7">
        <f t="shared" si="0"/>
        <v>10000</v>
      </c>
      <c r="K29" s="7">
        <f t="shared" si="1"/>
        <v>29200</v>
      </c>
      <c r="L29" s="7">
        <v>10</v>
      </c>
      <c r="M29" s="7">
        <f t="shared" si="4"/>
        <v>3650</v>
      </c>
      <c r="N29" s="15">
        <v>0.25</v>
      </c>
      <c r="O29" s="11">
        <v>0.4</v>
      </c>
      <c r="P29" s="11">
        <v>0.1</v>
      </c>
      <c r="Q29" s="11">
        <v>8</v>
      </c>
    </row>
    <row r="30" spans="2:17" ht="17.100000000000001" customHeight="1" x14ac:dyDescent="0.25">
      <c r="B30" s="77" t="s">
        <v>109</v>
      </c>
      <c r="C30" s="3" t="s">
        <v>110</v>
      </c>
      <c r="D30" s="77">
        <v>50</v>
      </c>
      <c r="E30" s="4">
        <v>25</v>
      </c>
      <c r="F30" s="3">
        <f t="shared" si="5"/>
        <v>100</v>
      </c>
      <c r="G30" s="22">
        <v>500</v>
      </c>
      <c r="H30" s="5">
        <f t="shared" si="3"/>
        <v>12500</v>
      </c>
      <c r="I30" s="7">
        <v>40</v>
      </c>
      <c r="J30" s="7">
        <f t="shared" si="0"/>
        <v>4000</v>
      </c>
      <c r="K30" s="7">
        <f t="shared" si="1"/>
        <v>11680</v>
      </c>
      <c r="L30" s="7">
        <v>10</v>
      </c>
      <c r="M30" s="7">
        <f t="shared" si="4"/>
        <v>3650</v>
      </c>
      <c r="N30" s="16">
        <f>K38*N29</f>
        <v>117825</v>
      </c>
      <c r="O30" s="12">
        <f>M38*O29</f>
        <v>36354</v>
      </c>
      <c r="P30" s="13">
        <f>(N30+O30)*P29</f>
        <v>15417.900000000001</v>
      </c>
    </row>
    <row r="31" spans="2:17" ht="17.100000000000001" customHeight="1" x14ac:dyDescent="0.25">
      <c r="B31" s="67"/>
      <c r="C31" s="3" t="s">
        <v>111</v>
      </c>
      <c r="D31" s="67"/>
      <c r="E31" s="4">
        <v>25</v>
      </c>
      <c r="F31" s="3">
        <f t="shared" si="5"/>
        <v>100</v>
      </c>
      <c r="G31" s="22">
        <v>1300</v>
      </c>
      <c r="H31" s="5">
        <f t="shared" si="3"/>
        <v>32500</v>
      </c>
      <c r="I31" s="7">
        <v>50</v>
      </c>
      <c r="J31" s="7">
        <f>I31*F31</f>
        <v>5000</v>
      </c>
      <c r="K31" s="7">
        <f t="shared" si="1"/>
        <v>14600</v>
      </c>
      <c r="L31" s="7">
        <v>20</v>
      </c>
      <c r="M31" s="7">
        <f t="shared" si="4"/>
        <v>7300</v>
      </c>
      <c r="Q31" s="9"/>
    </row>
    <row r="32" spans="2:17" ht="17.100000000000001" customHeight="1" x14ac:dyDescent="0.25">
      <c r="B32" s="77" t="s">
        <v>163</v>
      </c>
      <c r="C32" s="3" t="s">
        <v>112</v>
      </c>
      <c r="D32" s="77">
        <v>140</v>
      </c>
      <c r="E32" s="23">
        <v>130</v>
      </c>
      <c r="F32" s="3">
        <v>0</v>
      </c>
      <c r="G32" s="22">
        <v>300</v>
      </c>
      <c r="H32" s="5">
        <f t="shared" si="3"/>
        <v>39000</v>
      </c>
      <c r="I32" s="7">
        <v>5</v>
      </c>
      <c r="J32" s="7">
        <f>I32*F32</f>
        <v>0</v>
      </c>
      <c r="K32" s="7">
        <v>-100000</v>
      </c>
      <c r="L32" s="7">
        <v>2</v>
      </c>
      <c r="M32" s="7">
        <f t="shared" si="4"/>
        <v>730</v>
      </c>
      <c r="Q32" s="9"/>
    </row>
    <row r="33" spans="2:29" ht="17.100000000000001" customHeight="1" x14ac:dyDescent="0.25">
      <c r="B33" s="67"/>
      <c r="C33" s="3" t="s">
        <v>113</v>
      </c>
      <c r="D33" s="67"/>
      <c r="E33" s="23">
        <v>10</v>
      </c>
      <c r="F33" s="3">
        <v>0</v>
      </c>
      <c r="G33" s="22">
        <v>1200</v>
      </c>
      <c r="H33" s="5">
        <f t="shared" si="3"/>
        <v>12000</v>
      </c>
      <c r="I33" s="7">
        <v>5</v>
      </c>
      <c r="J33" s="7">
        <f t="shared" si="0"/>
        <v>0</v>
      </c>
      <c r="K33" s="7">
        <v>-20000</v>
      </c>
      <c r="L33" s="7">
        <v>2</v>
      </c>
      <c r="M33" s="7">
        <f t="shared" si="4"/>
        <v>730</v>
      </c>
      <c r="O33" s="10" t="s">
        <v>56</v>
      </c>
      <c r="P33" s="17">
        <f>M41/E38</f>
        <v>117.85714285714286</v>
      </c>
      <c r="Q33" s="10" t="s">
        <v>57</v>
      </c>
      <c r="R33" s="17">
        <f>(H38-H36-H35-H34-H33-H32)/(E38-E36-E35-E34-E33-E32)</f>
        <v>358.29729729729729</v>
      </c>
    </row>
    <row r="34" spans="2:29" ht="17.100000000000001" customHeight="1" x14ac:dyDescent="0.25">
      <c r="B34" s="3" t="s">
        <v>114</v>
      </c>
      <c r="C34" s="3" t="s">
        <v>114</v>
      </c>
      <c r="D34" s="3">
        <v>330</v>
      </c>
      <c r="E34" s="23">
        <v>330</v>
      </c>
      <c r="F34" s="3">
        <v>0</v>
      </c>
      <c r="G34" s="22">
        <v>60</v>
      </c>
      <c r="H34" s="5">
        <f t="shared" si="3"/>
        <v>19800</v>
      </c>
      <c r="I34" s="7">
        <v>10</v>
      </c>
      <c r="J34" s="7">
        <f>I34*E34</f>
        <v>3300</v>
      </c>
      <c r="K34" s="7">
        <f>J34*$Q$29*365/1000</f>
        <v>9636</v>
      </c>
      <c r="L34" s="7">
        <v>2</v>
      </c>
      <c r="M34" s="7">
        <f t="shared" si="4"/>
        <v>730</v>
      </c>
      <c r="O34" s="10" t="s">
        <v>58</v>
      </c>
      <c r="P34" s="18">
        <f>M42/(H38-H36-H35-H34-H33-H32)</f>
        <v>0.23383872671041714</v>
      </c>
    </row>
    <row r="35" spans="2:29" ht="30" customHeight="1" x14ac:dyDescent="0.25">
      <c r="B35" s="3" t="s">
        <v>151</v>
      </c>
      <c r="C35" s="3" t="s">
        <v>151</v>
      </c>
      <c r="D35" s="23">
        <v>3380</v>
      </c>
      <c r="E35" s="23">
        <v>3380</v>
      </c>
      <c r="F35" s="3">
        <v>0</v>
      </c>
      <c r="G35" s="22">
        <v>24</v>
      </c>
      <c r="H35" s="5">
        <f t="shared" si="3"/>
        <v>81120</v>
      </c>
      <c r="I35" s="7">
        <v>5</v>
      </c>
      <c r="J35" s="7">
        <f>I35*E35</f>
        <v>16900</v>
      </c>
      <c r="K35" s="7">
        <f>J35*$Q$29*365/1000</f>
        <v>49348</v>
      </c>
      <c r="L35" s="7">
        <v>2</v>
      </c>
      <c r="M35" s="7">
        <f t="shared" si="4"/>
        <v>730</v>
      </c>
      <c r="Q35" s="6"/>
      <c r="R35" s="8"/>
    </row>
    <row r="36" spans="2:29" ht="17.100000000000001" customHeight="1" x14ac:dyDescent="0.25">
      <c r="B36" s="3" t="s">
        <v>115</v>
      </c>
      <c r="C36" s="3" t="s">
        <v>115</v>
      </c>
      <c r="D36" s="23">
        <v>1300</v>
      </c>
      <c r="E36" s="23">
        <v>1300</v>
      </c>
      <c r="F36" s="3">
        <v>0</v>
      </c>
      <c r="G36" s="22">
        <v>8</v>
      </c>
      <c r="H36" s="5">
        <f t="shared" si="3"/>
        <v>10400</v>
      </c>
      <c r="I36" s="7">
        <v>3</v>
      </c>
      <c r="J36" s="7">
        <f>I36*E36</f>
        <v>3900</v>
      </c>
      <c r="K36" s="7">
        <f>J36*$Q$29*365/1000</f>
        <v>11388</v>
      </c>
      <c r="L36" s="7">
        <v>5</v>
      </c>
      <c r="M36" s="7">
        <f t="shared" si="4"/>
        <v>1825</v>
      </c>
      <c r="Q36" s="6"/>
      <c r="R36" s="8"/>
    </row>
    <row r="37" spans="2:29" ht="17.100000000000001" customHeight="1" x14ac:dyDescent="0.25">
      <c r="B37" s="33" t="s">
        <v>165</v>
      </c>
      <c r="C37" s="33" t="s">
        <v>165</v>
      </c>
      <c r="D37" s="23">
        <v>700</v>
      </c>
      <c r="E37" s="23">
        <v>700</v>
      </c>
      <c r="F37" s="3">
        <v>0</v>
      </c>
      <c r="G37" s="22">
        <v>8</v>
      </c>
      <c r="H37" s="5">
        <f t="shared" si="3"/>
        <v>5600</v>
      </c>
      <c r="I37" s="7">
        <v>3</v>
      </c>
      <c r="J37" s="7">
        <f>I37*E37</f>
        <v>2100</v>
      </c>
      <c r="K37" s="7">
        <f>J37*$Q$29*365/1000</f>
        <v>6132</v>
      </c>
      <c r="L37" s="7">
        <v>5</v>
      </c>
      <c r="M37" s="7">
        <f t="shared" si="4"/>
        <v>1825</v>
      </c>
      <c r="Q37" s="6"/>
      <c r="R37" s="8"/>
    </row>
    <row r="38" spans="2:29" ht="17.100000000000001" customHeight="1" x14ac:dyDescent="0.25">
      <c r="B38" s="20" t="s">
        <v>133</v>
      </c>
      <c r="C38" s="26"/>
      <c r="D38" s="21">
        <f>SUM(D7:D37)</f>
        <v>7000</v>
      </c>
      <c r="E38" s="21">
        <f>SUM(E7:E37)</f>
        <v>7000</v>
      </c>
      <c r="F38" s="21">
        <f>SUM(F7:F36)</f>
        <v>6360</v>
      </c>
      <c r="G38" s="20" t="s">
        <v>47</v>
      </c>
      <c r="H38" s="21">
        <f>SUM(H7:H37)</f>
        <v>825170</v>
      </c>
      <c r="I38" s="21"/>
      <c r="J38" s="21">
        <f>SUM(J7:J36)</f>
        <v>200400</v>
      </c>
      <c r="K38" s="21">
        <f>SUM(K7:K37)</f>
        <v>471300</v>
      </c>
      <c r="L38" s="21">
        <f>SUM(L7:L36)</f>
        <v>244</v>
      </c>
      <c r="M38" s="21">
        <f>SUM(M7:M37)</f>
        <v>90885</v>
      </c>
    </row>
    <row r="39" spans="2:29" ht="5.0999999999999996" customHeight="1" x14ac:dyDescent="0.25"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</row>
    <row r="40" spans="2:29" ht="17.100000000000001" customHeight="1" x14ac:dyDescent="0.25">
      <c r="B40" s="70" t="s">
        <v>128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24" t="s">
        <v>136</v>
      </c>
    </row>
    <row r="41" spans="2:29" ht="17.100000000000001" customHeight="1" x14ac:dyDescent="0.25">
      <c r="B41" s="70" t="s">
        <v>129</v>
      </c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25">
        <v>825000</v>
      </c>
    </row>
    <row r="42" spans="2:29" ht="17.100000000000001" customHeight="1" x14ac:dyDescent="0.25">
      <c r="B42" s="70" t="s">
        <v>130</v>
      </c>
      <c r="C42" s="70" t="s">
        <v>131</v>
      </c>
      <c r="D42" s="70"/>
      <c r="E42" s="70"/>
      <c r="F42" s="70"/>
      <c r="G42" s="70"/>
      <c r="H42" s="70"/>
      <c r="I42" s="70"/>
      <c r="J42" s="70"/>
      <c r="K42" s="70"/>
      <c r="L42" s="26"/>
      <c r="M42" s="25">
        <v>155000</v>
      </c>
    </row>
    <row r="43" spans="2:29" ht="17.100000000000001" customHeight="1" x14ac:dyDescent="0.25">
      <c r="B43" s="70"/>
      <c r="C43" s="70" t="s">
        <v>132</v>
      </c>
      <c r="D43" s="70"/>
      <c r="E43" s="70"/>
      <c r="F43" s="70"/>
      <c r="G43" s="70"/>
      <c r="H43" s="70"/>
      <c r="I43" s="70"/>
      <c r="J43" s="70"/>
      <c r="K43" s="70"/>
      <c r="L43" s="26"/>
      <c r="M43" s="25">
        <v>15500</v>
      </c>
    </row>
    <row r="44" spans="2:29" ht="18" customHeight="1" x14ac:dyDescent="0.25">
      <c r="B44" s="2" t="s">
        <v>13</v>
      </c>
    </row>
    <row r="45" spans="2:29" ht="21.9" customHeight="1" x14ac:dyDescent="0.25">
      <c r="B45" s="2"/>
    </row>
    <row r="46" spans="2:29" ht="21.9" customHeight="1" x14ac:dyDescent="0.25">
      <c r="B46" s="2"/>
      <c r="T46" s="51"/>
      <c r="U46" s="38"/>
      <c r="V46" s="39"/>
      <c r="W46" s="40"/>
      <c r="X46" s="41"/>
      <c r="Y46" s="42"/>
      <c r="Z46" s="39"/>
      <c r="AA46" s="40"/>
      <c r="AB46" s="41"/>
      <c r="AC46" s="38"/>
    </row>
    <row r="47" spans="2:29" ht="21.9" customHeight="1" x14ac:dyDescent="0.25">
      <c r="T47" s="51"/>
      <c r="U47" s="38"/>
      <c r="V47" s="39"/>
      <c r="W47" s="40"/>
      <c r="X47" s="41"/>
      <c r="Y47" s="42"/>
      <c r="Z47" s="39"/>
      <c r="AA47" s="40"/>
      <c r="AB47" s="41"/>
      <c r="AC47" s="38"/>
    </row>
    <row r="48" spans="2:29" x14ac:dyDescent="0.25">
      <c r="T48" s="51"/>
      <c r="U48" s="43"/>
      <c r="V48" s="44"/>
      <c r="W48" s="45"/>
      <c r="X48" s="46"/>
      <c r="Y48" s="47"/>
      <c r="Z48" s="44"/>
      <c r="AA48" s="45"/>
      <c r="AB48" s="46"/>
      <c r="AC48" s="43"/>
    </row>
    <row r="49" spans="20:29" x14ac:dyDescent="0.25">
      <c r="T49" s="51"/>
      <c r="U49" s="38"/>
      <c r="V49" s="39"/>
      <c r="W49" s="40"/>
      <c r="X49" s="41"/>
      <c r="Y49" s="42"/>
      <c r="Z49" s="39"/>
      <c r="AA49" s="40"/>
      <c r="AB49" s="41"/>
      <c r="AC49" s="38"/>
    </row>
    <row r="50" spans="20:29" x14ac:dyDescent="0.25">
      <c r="T50" s="51"/>
      <c r="U50" s="38"/>
      <c r="V50" s="39"/>
      <c r="W50" s="40"/>
      <c r="X50" s="41"/>
      <c r="Y50" s="42"/>
      <c r="Z50" s="39"/>
      <c r="AA50" s="40"/>
      <c r="AB50" s="41"/>
      <c r="AC50" s="38"/>
    </row>
    <row r="51" spans="20:29" x14ac:dyDescent="0.25">
      <c r="T51" s="51"/>
      <c r="U51" s="38"/>
      <c r="V51" s="39"/>
      <c r="W51" s="40"/>
      <c r="X51" s="41"/>
      <c r="Y51" s="42"/>
      <c r="Z51" s="39"/>
      <c r="AA51" s="40"/>
      <c r="AB51" s="41"/>
      <c r="AC51" s="38"/>
    </row>
    <row r="52" spans="20:29" x14ac:dyDescent="0.25">
      <c r="T52" s="51"/>
      <c r="U52" s="38"/>
      <c r="V52" s="39"/>
      <c r="W52" s="40"/>
      <c r="X52" s="41"/>
      <c r="Y52" s="42"/>
      <c r="Z52" s="39"/>
      <c r="AA52" s="40"/>
      <c r="AB52" s="41"/>
      <c r="AC52" s="38"/>
    </row>
    <row r="53" spans="20:29" x14ac:dyDescent="0.25">
      <c r="T53" s="51"/>
      <c r="U53" s="38"/>
      <c r="V53" s="39"/>
      <c r="W53" s="40"/>
      <c r="X53" s="41"/>
      <c r="Y53" s="42"/>
      <c r="Z53" s="39"/>
      <c r="AA53" s="40"/>
      <c r="AB53" s="41"/>
      <c r="AC53" s="38"/>
    </row>
    <row r="54" spans="20:29" x14ac:dyDescent="0.25">
      <c r="T54" s="51"/>
      <c r="U54" s="38"/>
      <c r="V54" s="39"/>
      <c r="W54" s="40"/>
      <c r="X54" s="41"/>
      <c r="Y54" s="42"/>
      <c r="Z54" s="39"/>
      <c r="AA54" s="40"/>
      <c r="AB54" s="41"/>
      <c r="AC54" s="38"/>
    </row>
    <row r="55" spans="20:29" x14ac:dyDescent="0.25">
      <c r="T55" s="51"/>
      <c r="U55" s="38"/>
      <c r="V55" s="39"/>
      <c r="W55" s="40"/>
      <c r="X55" s="41"/>
      <c r="Y55" s="42"/>
      <c r="Z55" s="39"/>
      <c r="AA55" s="40"/>
      <c r="AB55" s="41"/>
      <c r="AC55" s="38"/>
    </row>
    <row r="56" spans="20:29" x14ac:dyDescent="0.25">
      <c r="T56" s="51"/>
      <c r="U56" s="38"/>
      <c r="V56" s="39"/>
      <c r="W56" s="40"/>
      <c r="X56" s="41"/>
      <c r="Y56" s="42"/>
      <c r="Z56" s="39"/>
      <c r="AA56" s="40"/>
      <c r="AB56" s="41"/>
      <c r="AC56" s="38"/>
    </row>
    <row r="57" spans="20:29" x14ac:dyDescent="0.25">
      <c r="T57" s="51"/>
      <c r="U57" s="38"/>
      <c r="V57" s="39"/>
      <c r="W57" s="40"/>
      <c r="X57" s="41"/>
      <c r="Y57" s="42"/>
      <c r="Z57" s="39"/>
      <c r="AA57" s="40"/>
      <c r="AB57" s="41"/>
      <c r="AC57" s="38"/>
    </row>
    <row r="58" spans="20:29" x14ac:dyDescent="0.25">
      <c r="T58" s="51"/>
      <c r="U58" s="38"/>
      <c r="V58" s="39"/>
      <c r="W58" s="40"/>
      <c r="X58" s="41"/>
      <c r="Y58" s="42"/>
      <c r="Z58" s="39"/>
      <c r="AA58" s="40"/>
      <c r="AB58" s="41"/>
      <c r="AC58" s="38"/>
    </row>
    <row r="59" spans="20:29" x14ac:dyDescent="0.25">
      <c r="T59" s="51"/>
      <c r="U59" s="38"/>
      <c r="V59" s="39"/>
      <c r="W59" s="40"/>
      <c r="X59" s="41"/>
      <c r="Y59" s="42"/>
      <c r="Z59" s="39"/>
      <c r="AA59" s="40"/>
      <c r="AB59" s="41"/>
      <c r="AC59" s="38"/>
    </row>
    <row r="60" spans="20:29" x14ac:dyDescent="0.25">
      <c r="T60" s="51"/>
      <c r="U60" s="38"/>
      <c r="V60" s="39"/>
      <c r="W60" s="40"/>
      <c r="X60" s="41"/>
      <c r="Y60" s="42"/>
      <c r="Z60" s="39"/>
      <c r="AA60" s="40"/>
      <c r="AB60" s="41"/>
      <c r="AC60" s="38"/>
    </row>
    <row r="61" spans="20:29" x14ac:dyDescent="0.25">
      <c r="T61" s="51"/>
      <c r="U61" s="38"/>
      <c r="V61" s="39"/>
      <c r="W61" s="40"/>
      <c r="X61" s="41"/>
      <c r="Y61" s="42"/>
      <c r="Z61" s="39"/>
      <c r="AA61" s="40"/>
      <c r="AB61" s="41"/>
      <c r="AC61" s="38"/>
    </row>
    <row r="62" spans="20:29" x14ac:dyDescent="0.25">
      <c r="T62" s="51"/>
      <c r="U62" s="38"/>
      <c r="V62" s="39"/>
      <c r="W62" s="40"/>
      <c r="X62" s="41"/>
      <c r="Y62" s="42"/>
      <c r="Z62" s="39"/>
      <c r="AA62" s="40"/>
      <c r="AB62" s="41"/>
      <c r="AC62" s="38"/>
    </row>
    <row r="63" spans="20:29" x14ac:dyDescent="0.25">
      <c r="T63" s="51"/>
      <c r="U63" s="38"/>
      <c r="V63" s="39"/>
      <c r="W63" s="40"/>
      <c r="X63" s="41"/>
      <c r="Y63" s="42"/>
      <c r="Z63" s="39"/>
      <c r="AA63" s="40"/>
      <c r="AB63" s="41"/>
      <c r="AC63" s="38"/>
    </row>
    <row r="64" spans="20:29" x14ac:dyDescent="0.25">
      <c r="T64" s="51"/>
      <c r="U64" s="38"/>
      <c r="V64" s="39"/>
      <c r="W64" s="40"/>
      <c r="X64" s="41"/>
      <c r="Y64" s="42"/>
      <c r="Z64" s="39"/>
      <c r="AA64" s="40"/>
      <c r="AB64" s="41"/>
      <c r="AC64" s="38"/>
    </row>
    <row r="65" spans="20:29" x14ac:dyDescent="0.25">
      <c r="T65" s="51"/>
      <c r="U65" s="38"/>
      <c r="V65" s="39"/>
      <c r="W65" s="40"/>
      <c r="X65" s="41"/>
      <c r="Y65" s="42"/>
      <c r="Z65" s="39"/>
      <c r="AA65" s="40"/>
      <c r="AB65" s="41"/>
      <c r="AC65" s="38"/>
    </row>
    <row r="66" spans="20:29" x14ac:dyDescent="0.25">
      <c r="T66" s="51"/>
      <c r="U66" s="38"/>
      <c r="V66" s="39"/>
      <c r="W66" s="40"/>
      <c r="X66" s="41"/>
      <c r="Y66" s="42"/>
      <c r="Z66" s="39"/>
      <c r="AA66" s="40"/>
      <c r="AB66" s="41"/>
      <c r="AC66" s="38"/>
    </row>
    <row r="67" spans="20:29" x14ac:dyDescent="0.25">
      <c r="T67" s="51"/>
      <c r="U67" s="38"/>
      <c r="V67" s="39"/>
      <c r="W67" s="40"/>
      <c r="X67" s="41"/>
      <c r="Y67" s="42"/>
      <c r="Z67" s="39"/>
      <c r="AA67" s="40"/>
      <c r="AB67" s="41"/>
      <c r="AC67" s="38"/>
    </row>
    <row r="68" spans="20:29" x14ac:dyDescent="0.25">
      <c r="T68" s="51"/>
      <c r="U68" s="38"/>
      <c r="V68" s="39"/>
      <c r="W68" s="40"/>
      <c r="X68" s="41"/>
      <c r="Y68" s="42"/>
      <c r="Z68" s="39"/>
      <c r="AA68" s="40"/>
      <c r="AB68" s="41"/>
      <c r="AC68" s="38"/>
    </row>
    <row r="69" spans="20:29" x14ac:dyDescent="0.25">
      <c r="T69" s="40"/>
      <c r="U69" s="40"/>
      <c r="V69" s="39"/>
      <c r="W69" s="40"/>
      <c r="X69" s="41"/>
      <c r="Y69" s="42"/>
      <c r="Z69" s="39"/>
      <c r="AA69" s="40"/>
      <c r="AB69" s="41"/>
      <c r="AC69" s="40"/>
    </row>
    <row r="70" spans="20:29" x14ac:dyDescent="0.25">
      <c r="T70" s="40"/>
      <c r="U70" s="40"/>
      <c r="V70" s="39"/>
      <c r="W70" s="40"/>
      <c r="X70" s="41"/>
      <c r="Y70" s="42"/>
      <c r="Z70" s="39"/>
      <c r="AA70" s="40"/>
      <c r="AB70" s="41"/>
      <c r="AC70" s="40"/>
    </row>
    <row r="71" spans="20:29" x14ac:dyDescent="0.25">
      <c r="T71" s="51"/>
      <c r="U71" s="40"/>
      <c r="V71" s="39"/>
      <c r="W71" s="40"/>
      <c r="X71" s="41"/>
      <c r="Y71" s="42"/>
      <c r="Z71" s="39"/>
      <c r="AA71" s="40"/>
      <c r="AB71" s="41"/>
      <c r="AC71" s="40"/>
    </row>
    <row r="72" spans="20:29" x14ac:dyDescent="0.25">
      <c r="T72" s="51"/>
      <c r="U72" s="40"/>
      <c r="V72" s="39"/>
      <c r="W72" s="40"/>
      <c r="X72" s="41"/>
      <c r="Y72" s="42"/>
      <c r="Z72" s="39"/>
      <c r="AA72" s="40"/>
      <c r="AB72" s="41"/>
      <c r="AC72" s="40"/>
    </row>
    <row r="73" spans="20:29" x14ac:dyDescent="0.25">
      <c r="T73" s="51"/>
      <c r="U73" s="40"/>
      <c r="V73" s="48"/>
      <c r="W73" s="40"/>
      <c r="X73" s="41"/>
      <c r="Y73" s="42"/>
      <c r="Z73" s="48"/>
      <c r="AA73" s="40"/>
      <c r="AB73" s="41"/>
      <c r="AC73" s="40"/>
    </row>
    <row r="74" spans="20:29" x14ac:dyDescent="0.25">
      <c r="T74" s="51"/>
      <c r="U74" s="40"/>
      <c r="V74" s="48"/>
      <c r="W74" s="40"/>
      <c r="X74" s="41"/>
      <c r="Y74" s="42"/>
      <c r="Z74" s="48"/>
      <c r="AA74" s="40"/>
      <c r="AB74" s="41"/>
      <c r="AC74" s="40"/>
    </row>
    <row r="75" spans="20:29" x14ac:dyDescent="0.25">
      <c r="T75" s="40"/>
      <c r="U75" s="40"/>
      <c r="V75" s="48"/>
      <c r="W75" s="40"/>
      <c r="X75" s="41"/>
      <c r="Y75" s="42"/>
      <c r="Z75" s="48"/>
      <c r="AA75" s="40"/>
      <c r="AB75" s="41"/>
      <c r="AC75" s="40"/>
    </row>
    <row r="76" spans="20:29" x14ac:dyDescent="0.25">
      <c r="T76" s="40"/>
      <c r="U76" s="40"/>
      <c r="V76" s="48"/>
      <c r="W76" s="40"/>
      <c r="X76" s="41"/>
      <c r="Y76" s="42"/>
      <c r="Z76" s="48"/>
      <c r="AA76" s="40"/>
      <c r="AB76" s="41"/>
      <c r="AC76" s="40"/>
    </row>
    <row r="77" spans="20:29" x14ac:dyDescent="0.25">
      <c r="T77" s="40"/>
      <c r="U77" s="40"/>
      <c r="V77" s="48"/>
      <c r="W77" s="40"/>
      <c r="X77" s="41"/>
      <c r="Y77" s="42"/>
      <c r="Z77" s="48"/>
      <c r="AA77" s="40"/>
      <c r="AB77" s="41"/>
      <c r="AC77" s="40"/>
    </row>
    <row r="78" spans="20:29" x14ac:dyDescent="0.25">
      <c r="T78" s="52"/>
      <c r="U78" s="52"/>
      <c r="V78" s="49"/>
      <c r="W78" s="49"/>
      <c r="X78" s="50"/>
      <c r="Y78" s="49"/>
      <c r="Z78" s="49"/>
      <c r="AA78" s="49"/>
      <c r="AB78" s="50"/>
    </row>
  </sheetData>
  <mergeCells count="28">
    <mergeCell ref="B4:M4"/>
    <mergeCell ref="B5:B6"/>
    <mergeCell ref="C5:C6"/>
    <mergeCell ref="D5:D6"/>
    <mergeCell ref="E5:E6"/>
    <mergeCell ref="F5:F6"/>
    <mergeCell ref="G5:H5"/>
    <mergeCell ref="I5:M5"/>
    <mergeCell ref="B7:B11"/>
    <mergeCell ref="D7:D11"/>
    <mergeCell ref="B12:B15"/>
    <mergeCell ref="D12:D15"/>
    <mergeCell ref="B16:B18"/>
    <mergeCell ref="D16:D18"/>
    <mergeCell ref="B42:B43"/>
    <mergeCell ref="C42:K42"/>
    <mergeCell ref="C43:K43"/>
    <mergeCell ref="B19:B24"/>
    <mergeCell ref="D19:D24"/>
    <mergeCell ref="B25:B27"/>
    <mergeCell ref="D25:D27"/>
    <mergeCell ref="B30:B31"/>
    <mergeCell ref="D30:D31"/>
    <mergeCell ref="B32:B33"/>
    <mergeCell ref="D32:D33"/>
    <mergeCell ref="B39:M39"/>
    <mergeCell ref="B40:L40"/>
    <mergeCell ref="B41:L4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F7488-FBFA-47A7-9081-2B9C80DCF9FB}">
  <dimension ref="B4:AC78"/>
  <sheetViews>
    <sheetView topLeftCell="A13" zoomScaleNormal="100" workbookViewId="0">
      <selection activeCell="O44" sqref="O44"/>
    </sheetView>
  </sheetViews>
  <sheetFormatPr defaultRowHeight="13.8" x14ac:dyDescent="0.25"/>
  <cols>
    <col min="1" max="1" width="11.75" customWidth="1"/>
    <col min="2" max="2" width="18.625" style="1" customWidth="1"/>
    <col min="3" max="3" width="24.125" customWidth="1"/>
    <col min="4" max="4" width="15.25" customWidth="1"/>
    <col min="5" max="5" width="14.375" customWidth="1"/>
    <col min="6" max="6" width="10.75" customWidth="1"/>
    <col min="7" max="7" width="11.875" customWidth="1"/>
    <col min="8" max="8" width="12.375" customWidth="1"/>
    <col min="9" max="9" width="13.625" style="6" customWidth="1"/>
    <col min="10" max="11" width="11.375" style="8" customWidth="1"/>
    <col min="12" max="12" width="11.875" style="8" customWidth="1"/>
    <col min="13" max="13" width="13.375" customWidth="1"/>
    <col min="14" max="14" width="13.125" customWidth="1"/>
    <col min="15" max="15" width="14.125" customWidth="1"/>
    <col min="16" max="16" width="14.875" customWidth="1"/>
    <col min="17" max="17" width="14" customWidth="1"/>
    <col min="18" max="18" width="8.875" customWidth="1"/>
    <col min="19" max="19" width="9" customWidth="1"/>
    <col min="20" max="20" width="20.375" customWidth="1"/>
    <col min="21" max="21" width="29.625" customWidth="1"/>
    <col min="23" max="23" width="38.125" customWidth="1"/>
  </cols>
  <sheetData>
    <row r="4" spans="2:13" ht="15" customHeight="1" x14ac:dyDescent="0.25">
      <c r="B4" s="70" t="s">
        <v>139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2:13" ht="15" customHeight="1" x14ac:dyDescent="0.25">
      <c r="B5" s="70" t="s">
        <v>1</v>
      </c>
      <c r="C5" s="70" t="s">
        <v>0</v>
      </c>
      <c r="D5" s="72" t="s">
        <v>137</v>
      </c>
      <c r="E5" s="70" t="s">
        <v>80</v>
      </c>
      <c r="F5" s="70" t="s">
        <v>81</v>
      </c>
      <c r="G5" s="70" t="s">
        <v>51</v>
      </c>
      <c r="H5" s="70"/>
      <c r="I5" s="70" t="s">
        <v>52</v>
      </c>
      <c r="J5" s="70"/>
      <c r="K5" s="70"/>
      <c r="L5" s="70"/>
      <c r="M5" s="70"/>
    </row>
    <row r="6" spans="2:13" ht="39" customHeight="1" x14ac:dyDescent="0.25">
      <c r="B6" s="70"/>
      <c r="C6" s="70"/>
      <c r="D6" s="73"/>
      <c r="E6" s="70"/>
      <c r="F6" s="70"/>
      <c r="G6" s="20" t="s">
        <v>138</v>
      </c>
      <c r="H6" s="20" t="s">
        <v>16</v>
      </c>
      <c r="I6" s="21" t="s">
        <v>49</v>
      </c>
      <c r="J6" s="21" t="s">
        <v>48</v>
      </c>
      <c r="K6" s="21" t="s">
        <v>50</v>
      </c>
      <c r="L6" s="21" t="s">
        <v>53</v>
      </c>
      <c r="M6" s="21" t="s">
        <v>82</v>
      </c>
    </row>
    <row r="7" spans="2:13" ht="18" customHeight="1" x14ac:dyDescent="0.25">
      <c r="B7" s="77" t="s">
        <v>2</v>
      </c>
      <c r="C7" s="19" t="s">
        <v>20</v>
      </c>
      <c r="D7" s="81">
        <v>130</v>
      </c>
      <c r="E7" s="4">
        <v>25</v>
      </c>
      <c r="F7" s="3">
        <f>E7*6</f>
        <v>150</v>
      </c>
      <c r="G7" s="22">
        <v>300</v>
      </c>
      <c r="H7" s="5">
        <f>G7*E7</f>
        <v>7500</v>
      </c>
      <c r="I7" s="7">
        <v>20</v>
      </c>
      <c r="J7" s="7">
        <f t="shared" ref="J7:J33" si="0">I7*F7</f>
        <v>3000</v>
      </c>
      <c r="K7" s="7">
        <f t="shared" ref="K7:K31" si="1">J7*$Q$29*365/1000</f>
        <v>8760</v>
      </c>
      <c r="L7" s="7">
        <v>2</v>
      </c>
      <c r="M7" s="7">
        <f>L7*365</f>
        <v>730</v>
      </c>
    </row>
    <row r="8" spans="2:13" ht="18" customHeight="1" x14ac:dyDescent="0.25">
      <c r="B8" s="82"/>
      <c r="C8" s="19" t="s">
        <v>21</v>
      </c>
      <c r="D8" s="79"/>
      <c r="E8" s="4">
        <v>30</v>
      </c>
      <c r="F8" s="3">
        <f t="shared" ref="F8:F24" si="2">E8*6</f>
        <v>180</v>
      </c>
      <c r="G8" s="22">
        <v>300</v>
      </c>
      <c r="H8" s="5">
        <f t="shared" ref="H8:H36" si="3">G8*E8</f>
        <v>9000</v>
      </c>
      <c r="I8" s="7">
        <v>20</v>
      </c>
      <c r="J8" s="7">
        <f t="shared" si="0"/>
        <v>3600</v>
      </c>
      <c r="K8" s="7">
        <f t="shared" si="1"/>
        <v>10512</v>
      </c>
      <c r="L8" s="7">
        <v>2</v>
      </c>
      <c r="M8" s="7">
        <f t="shared" ref="M8:M36" si="4">L8*365</f>
        <v>730</v>
      </c>
    </row>
    <row r="9" spans="2:13" ht="18" customHeight="1" x14ac:dyDescent="0.25">
      <c r="B9" s="82"/>
      <c r="C9" s="19" t="s">
        <v>22</v>
      </c>
      <c r="D9" s="79"/>
      <c r="E9" s="32">
        <v>30</v>
      </c>
      <c r="F9" s="33">
        <f t="shared" si="2"/>
        <v>180</v>
      </c>
      <c r="G9" s="34">
        <v>900</v>
      </c>
      <c r="H9" s="35">
        <f t="shared" si="3"/>
        <v>27000</v>
      </c>
      <c r="I9" s="7">
        <v>50</v>
      </c>
      <c r="J9" s="7">
        <f t="shared" si="0"/>
        <v>9000</v>
      </c>
      <c r="K9" s="7">
        <f t="shared" si="1"/>
        <v>26280</v>
      </c>
      <c r="L9" s="7">
        <v>20</v>
      </c>
      <c r="M9" s="7">
        <f t="shared" si="4"/>
        <v>7300</v>
      </c>
    </row>
    <row r="10" spans="2:13" ht="18" customHeight="1" x14ac:dyDescent="0.25">
      <c r="B10" s="82"/>
      <c r="C10" s="19" t="s">
        <v>67</v>
      </c>
      <c r="D10" s="79"/>
      <c r="E10" s="4">
        <v>30</v>
      </c>
      <c r="F10" s="3">
        <f t="shared" si="2"/>
        <v>180</v>
      </c>
      <c r="G10" s="22">
        <v>600</v>
      </c>
      <c r="H10" s="5">
        <f t="shared" si="3"/>
        <v>18000</v>
      </c>
      <c r="I10" s="7">
        <v>20</v>
      </c>
      <c r="J10" s="7">
        <f>I10*F10</f>
        <v>3600</v>
      </c>
      <c r="K10" s="7">
        <f t="shared" si="1"/>
        <v>10512</v>
      </c>
      <c r="L10" s="7">
        <v>10</v>
      </c>
      <c r="M10" s="7">
        <f t="shared" si="4"/>
        <v>3650</v>
      </c>
    </row>
    <row r="11" spans="2:13" ht="18" customHeight="1" x14ac:dyDescent="0.25">
      <c r="B11" s="67"/>
      <c r="C11" s="19" t="s">
        <v>11</v>
      </c>
      <c r="D11" s="80"/>
      <c r="E11" s="4">
        <v>15</v>
      </c>
      <c r="F11" s="3">
        <f t="shared" si="2"/>
        <v>90</v>
      </c>
      <c r="G11" s="22">
        <v>500</v>
      </c>
      <c r="H11" s="5">
        <f t="shared" si="3"/>
        <v>7500</v>
      </c>
      <c r="I11" s="7">
        <v>20</v>
      </c>
      <c r="J11" s="7">
        <f t="shared" si="0"/>
        <v>1800</v>
      </c>
      <c r="K11" s="7">
        <f t="shared" si="1"/>
        <v>5256</v>
      </c>
      <c r="L11" s="7">
        <v>2</v>
      </c>
      <c r="M11" s="7">
        <f t="shared" si="4"/>
        <v>730</v>
      </c>
    </row>
    <row r="12" spans="2:13" ht="18" customHeight="1" x14ac:dyDescent="0.25">
      <c r="B12" s="77" t="s">
        <v>67</v>
      </c>
      <c r="C12" s="19" t="s">
        <v>22</v>
      </c>
      <c r="D12" s="81">
        <v>210</v>
      </c>
      <c r="E12" s="4">
        <v>70</v>
      </c>
      <c r="F12" s="3">
        <f t="shared" si="2"/>
        <v>420</v>
      </c>
      <c r="G12" s="22">
        <v>1000</v>
      </c>
      <c r="H12" s="5">
        <f t="shared" si="3"/>
        <v>70000</v>
      </c>
      <c r="I12" s="7">
        <v>50</v>
      </c>
      <c r="J12" s="7">
        <f t="shared" si="0"/>
        <v>21000</v>
      </c>
      <c r="K12" s="7">
        <f t="shared" si="1"/>
        <v>61320</v>
      </c>
      <c r="L12" s="7">
        <v>20</v>
      </c>
      <c r="M12" s="7">
        <f t="shared" si="4"/>
        <v>7300</v>
      </c>
    </row>
    <row r="13" spans="2:13" ht="18" customHeight="1" x14ac:dyDescent="0.25">
      <c r="B13" s="82"/>
      <c r="C13" s="19" t="s">
        <v>67</v>
      </c>
      <c r="D13" s="79"/>
      <c r="E13" s="4">
        <v>70</v>
      </c>
      <c r="F13" s="3">
        <f t="shared" si="2"/>
        <v>420</v>
      </c>
      <c r="G13" s="22">
        <v>600</v>
      </c>
      <c r="H13" s="5">
        <f t="shared" si="3"/>
        <v>42000</v>
      </c>
      <c r="I13" s="7">
        <v>20</v>
      </c>
      <c r="J13" s="7">
        <f t="shared" si="0"/>
        <v>8400</v>
      </c>
      <c r="K13" s="7">
        <f t="shared" si="1"/>
        <v>24528</v>
      </c>
      <c r="L13" s="7">
        <v>10</v>
      </c>
      <c r="M13" s="7">
        <f t="shared" si="4"/>
        <v>3650</v>
      </c>
    </row>
    <row r="14" spans="2:13" ht="18" customHeight="1" x14ac:dyDescent="0.25">
      <c r="B14" s="82"/>
      <c r="C14" s="19" t="s">
        <v>23</v>
      </c>
      <c r="D14" s="79"/>
      <c r="E14" s="4">
        <v>50</v>
      </c>
      <c r="F14" s="3">
        <f t="shared" si="2"/>
        <v>300</v>
      </c>
      <c r="G14" s="22">
        <v>350</v>
      </c>
      <c r="H14" s="5">
        <f t="shared" si="3"/>
        <v>17500</v>
      </c>
      <c r="I14" s="7">
        <v>15</v>
      </c>
      <c r="J14" s="7">
        <f t="shared" si="0"/>
        <v>4500</v>
      </c>
      <c r="K14" s="7">
        <f t="shared" si="1"/>
        <v>13140</v>
      </c>
      <c r="L14" s="7">
        <v>1</v>
      </c>
      <c r="M14" s="7">
        <f t="shared" si="4"/>
        <v>365</v>
      </c>
    </row>
    <row r="15" spans="2:13" ht="18" customHeight="1" x14ac:dyDescent="0.25">
      <c r="B15" s="67"/>
      <c r="C15" s="19" t="s">
        <v>145</v>
      </c>
      <c r="D15" s="80"/>
      <c r="E15" s="4">
        <v>20</v>
      </c>
      <c r="F15" s="3">
        <f t="shared" si="2"/>
        <v>120</v>
      </c>
      <c r="G15" s="22">
        <v>350</v>
      </c>
      <c r="H15" s="5">
        <f t="shared" si="3"/>
        <v>7000</v>
      </c>
      <c r="I15" s="7">
        <v>20</v>
      </c>
      <c r="J15" s="7">
        <f t="shared" si="0"/>
        <v>2400</v>
      </c>
      <c r="K15" s="7">
        <f t="shared" si="1"/>
        <v>7008</v>
      </c>
      <c r="L15" s="7">
        <v>1</v>
      </c>
      <c r="M15" s="7">
        <f t="shared" si="4"/>
        <v>365</v>
      </c>
    </row>
    <row r="16" spans="2:13" ht="18" customHeight="1" x14ac:dyDescent="0.25">
      <c r="B16" s="77" t="s">
        <v>4</v>
      </c>
      <c r="C16" s="19" t="s">
        <v>4</v>
      </c>
      <c r="D16" s="81">
        <v>85</v>
      </c>
      <c r="E16" s="4">
        <v>40</v>
      </c>
      <c r="F16" s="3">
        <f t="shared" si="2"/>
        <v>240</v>
      </c>
      <c r="G16" s="22">
        <v>1000</v>
      </c>
      <c r="H16" s="5">
        <f t="shared" si="3"/>
        <v>40000</v>
      </c>
      <c r="I16" s="7">
        <v>50</v>
      </c>
      <c r="J16" s="7">
        <f t="shared" si="0"/>
        <v>12000</v>
      </c>
      <c r="K16" s="7">
        <f t="shared" si="1"/>
        <v>35040</v>
      </c>
      <c r="L16" s="7">
        <v>55</v>
      </c>
      <c r="M16" s="7">
        <f t="shared" si="4"/>
        <v>20075</v>
      </c>
    </row>
    <row r="17" spans="2:17" ht="18" customHeight="1" x14ac:dyDescent="0.25">
      <c r="B17" s="82"/>
      <c r="C17" s="19" t="s">
        <v>11</v>
      </c>
      <c r="D17" s="79"/>
      <c r="E17" s="4">
        <v>15</v>
      </c>
      <c r="F17" s="3">
        <f t="shared" si="2"/>
        <v>90</v>
      </c>
      <c r="G17" s="22">
        <v>600</v>
      </c>
      <c r="H17" s="5">
        <f t="shared" si="3"/>
        <v>9000</v>
      </c>
      <c r="I17" s="7">
        <v>20</v>
      </c>
      <c r="J17" s="7">
        <f t="shared" si="0"/>
        <v>1800</v>
      </c>
      <c r="K17" s="7">
        <f t="shared" si="1"/>
        <v>5256</v>
      </c>
      <c r="L17" s="7">
        <v>4</v>
      </c>
      <c r="M17" s="7">
        <f t="shared" si="4"/>
        <v>1460</v>
      </c>
    </row>
    <row r="18" spans="2:17" ht="18" customHeight="1" x14ac:dyDescent="0.25">
      <c r="B18" s="67"/>
      <c r="C18" s="19" t="s">
        <v>25</v>
      </c>
      <c r="D18" s="80"/>
      <c r="E18" s="4">
        <v>30</v>
      </c>
      <c r="F18" s="3">
        <f t="shared" si="2"/>
        <v>180</v>
      </c>
      <c r="G18" s="22">
        <v>600</v>
      </c>
      <c r="H18" s="5">
        <f t="shared" si="3"/>
        <v>18000</v>
      </c>
      <c r="I18" s="7">
        <v>35</v>
      </c>
      <c r="J18" s="7">
        <f t="shared" si="0"/>
        <v>6300</v>
      </c>
      <c r="K18" s="7">
        <f t="shared" si="1"/>
        <v>18396</v>
      </c>
      <c r="L18" s="7">
        <v>15</v>
      </c>
      <c r="M18" s="7">
        <f t="shared" si="4"/>
        <v>5475</v>
      </c>
    </row>
    <row r="19" spans="2:17" ht="18" customHeight="1" x14ac:dyDescent="0.25">
      <c r="B19" s="77" t="s">
        <v>5</v>
      </c>
      <c r="C19" s="19" t="s">
        <v>27</v>
      </c>
      <c r="D19" s="81">
        <v>455</v>
      </c>
      <c r="E19" s="4">
        <v>100</v>
      </c>
      <c r="F19" s="3">
        <f t="shared" si="2"/>
        <v>600</v>
      </c>
      <c r="G19" s="22">
        <v>500</v>
      </c>
      <c r="H19" s="5">
        <f t="shared" si="3"/>
        <v>50000</v>
      </c>
      <c r="I19" s="7">
        <v>20</v>
      </c>
      <c r="J19" s="7">
        <f t="shared" si="0"/>
        <v>12000</v>
      </c>
      <c r="K19" s="7">
        <f t="shared" si="1"/>
        <v>35040</v>
      </c>
      <c r="L19" s="7">
        <v>10</v>
      </c>
      <c r="M19" s="7">
        <f t="shared" si="4"/>
        <v>3650</v>
      </c>
    </row>
    <row r="20" spans="2:17" ht="18" customHeight="1" x14ac:dyDescent="0.25">
      <c r="B20" s="82"/>
      <c r="C20" s="19" t="s">
        <v>28</v>
      </c>
      <c r="D20" s="79"/>
      <c r="E20" s="4">
        <v>100</v>
      </c>
      <c r="F20" s="3">
        <f t="shared" si="2"/>
        <v>600</v>
      </c>
      <c r="G20" s="22">
        <v>500</v>
      </c>
      <c r="H20" s="5">
        <f t="shared" si="3"/>
        <v>50000</v>
      </c>
      <c r="I20" s="7">
        <v>20</v>
      </c>
      <c r="J20" s="7">
        <f t="shared" si="0"/>
        <v>12000</v>
      </c>
      <c r="K20" s="7">
        <f t="shared" si="1"/>
        <v>35040</v>
      </c>
      <c r="L20" s="7">
        <v>10</v>
      </c>
      <c r="M20" s="7">
        <f t="shared" si="4"/>
        <v>3650</v>
      </c>
    </row>
    <row r="21" spans="2:17" ht="18" customHeight="1" x14ac:dyDescent="0.3">
      <c r="B21" s="82"/>
      <c r="C21" s="19" t="s">
        <v>68</v>
      </c>
      <c r="D21" s="79"/>
      <c r="E21" s="4">
        <v>110</v>
      </c>
      <c r="F21" s="3">
        <f t="shared" si="2"/>
        <v>660</v>
      </c>
      <c r="G21" s="22">
        <v>400</v>
      </c>
      <c r="H21" s="5">
        <f t="shared" si="3"/>
        <v>44000</v>
      </c>
      <c r="I21" s="7">
        <v>20</v>
      </c>
      <c r="J21" s="7">
        <f t="shared" si="0"/>
        <v>13200</v>
      </c>
      <c r="K21" s="7">
        <f t="shared" si="1"/>
        <v>38544</v>
      </c>
      <c r="L21" s="7">
        <v>5</v>
      </c>
      <c r="M21" s="7">
        <f t="shared" si="4"/>
        <v>1825</v>
      </c>
      <c r="O21" s="27" t="s">
        <v>78</v>
      </c>
      <c r="P21" s="28">
        <v>0.2</v>
      </c>
      <c r="Q21" s="29">
        <f>Q25*P21</f>
        <v>21666.666666666672</v>
      </c>
    </row>
    <row r="22" spans="2:17" ht="18" customHeight="1" x14ac:dyDescent="0.3">
      <c r="B22" s="82"/>
      <c r="C22" s="19" t="s">
        <v>11</v>
      </c>
      <c r="D22" s="79"/>
      <c r="E22" s="4">
        <v>50</v>
      </c>
      <c r="F22" s="3">
        <f t="shared" si="2"/>
        <v>300</v>
      </c>
      <c r="G22" s="22">
        <v>450</v>
      </c>
      <c r="H22" s="5">
        <f t="shared" si="3"/>
        <v>22500</v>
      </c>
      <c r="I22" s="7">
        <v>20</v>
      </c>
      <c r="J22" s="7">
        <f t="shared" si="0"/>
        <v>6000</v>
      </c>
      <c r="K22" s="7">
        <f t="shared" si="1"/>
        <v>17520</v>
      </c>
      <c r="L22" s="7">
        <v>2</v>
      </c>
      <c r="M22" s="7">
        <f t="shared" si="4"/>
        <v>730</v>
      </c>
      <c r="O22" s="30"/>
      <c r="P22" s="30"/>
      <c r="Q22" s="30"/>
    </row>
    <row r="23" spans="2:17" ht="18" customHeight="1" x14ac:dyDescent="0.3">
      <c r="B23" s="82"/>
      <c r="C23" s="19" t="s">
        <v>140</v>
      </c>
      <c r="D23" s="79"/>
      <c r="E23" s="4">
        <v>60</v>
      </c>
      <c r="F23" s="3">
        <f t="shared" si="2"/>
        <v>360</v>
      </c>
      <c r="G23" s="22">
        <v>400</v>
      </c>
      <c r="H23" s="5">
        <f t="shared" si="3"/>
        <v>24000</v>
      </c>
      <c r="I23" s="7">
        <v>20</v>
      </c>
      <c r="J23" s="7">
        <f t="shared" si="0"/>
        <v>7200</v>
      </c>
      <c r="K23" s="7">
        <f t="shared" si="1"/>
        <v>21024</v>
      </c>
      <c r="L23" s="7">
        <v>2</v>
      </c>
      <c r="M23" s="7">
        <f t="shared" si="4"/>
        <v>730</v>
      </c>
      <c r="O23" s="27" t="s">
        <v>77</v>
      </c>
      <c r="P23" s="30"/>
      <c r="Q23" s="30"/>
    </row>
    <row r="24" spans="2:17" ht="18" customHeight="1" x14ac:dyDescent="0.3">
      <c r="B24" s="67"/>
      <c r="C24" s="19" t="s">
        <v>29</v>
      </c>
      <c r="D24" s="80"/>
      <c r="E24" s="4">
        <v>35</v>
      </c>
      <c r="F24" s="3">
        <f t="shared" si="2"/>
        <v>210</v>
      </c>
      <c r="G24" s="22">
        <v>750</v>
      </c>
      <c r="H24" s="5">
        <f t="shared" si="3"/>
        <v>26250</v>
      </c>
      <c r="I24" s="7">
        <v>30</v>
      </c>
      <c r="J24" s="7">
        <f t="shared" si="0"/>
        <v>6300</v>
      </c>
      <c r="K24" s="7">
        <f t="shared" si="1"/>
        <v>18396</v>
      </c>
      <c r="L24" s="7">
        <v>2</v>
      </c>
      <c r="M24" s="7">
        <f t="shared" si="4"/>
        <v>730</v>
      </c>
      <c r="O24" s="30" t="s">
        <v>74</v>
      </c>
      <c r="P24" s="30" t="s">
        <v>75</v>
      </c>
      <c r="Q24" s="30"/>
    </row>
    <row r="25" spans="2:17" ht="18" customHeight="1" x14ac:dyDescent="0.3">
      <c r="B25" s="77" t="s">
        <v>11</v>
      </c>
      <c r="C25" s="3" t="s">
        <v>33</v>
      </c>
      <c r="D25" s="77">
        <v>150</v>
      </c>
      <c r="E25" s="4">
        <v>50</v>
      </c>
      <c r="F25" s="3">
        <f t="shared" ref="F25:F31" si="5">E25*4</f>
        <v>200</v>
      </c>
      <c r="G25" s="22">
        <v>500</v>
      </c>
      <c r="H25" s="5">
        <f t="shared" si="3"/>
        <v>25000</v>
      </c>
      <c r="I25" s="7">
        <v>40</v>
      </c>
      <c r="J25" s="7">
        <f t="shared" si="0"/>
        <v>8000</v>
      </c>
      <c r="K25" s="7">
        <f t="shared" si="1"/>
        <v>23360</v>
      </c>
      <c r="L25" s="7">
        <v>3</v>
      </c>
      <c r="M25" s="7">
        <f t="shared" si="4"/>
        <v>1095</v>
      </c>
      <c r="O25" s="36">
        <f>E32/O27</f>
        <v>86.666666666666671</v>
      </c>
      <c r="P25" s="31">
        <f>O25*P27</f>
        <v>43.333333333333336</v>
      </c>
      <c r="Q25" s="29">
        <f>P25*Q27</f>
        <v>108333.33333333334</v>
      </c>
    </row>
    <row r="26" spans="2:17" ht="18" customHeight="1" x14ac:dyDescent="0.3">
      <c r="B26" s="82"/>
      <c r="C26" s="19" t="s">
        <v>35</v>
      </c>
      <c r="D26" s="82"/>
      <c r="E26" s="4">
        <f>20*2</f>
        <v>40</v>
      </c>
      <c r="F26" s="3">
        <f t="shared" si="5"/>
        <v>160</v>
      </c>
      <c r="G26" s="22">
        <v>400</v>
      </c>
      <c r="H26" s="5">
        <f t="shared" si="3"/>
        <v>16000</v>
      </c>
      <c r="I26" s="7">
        <v>30</v>
      </c>
      <c r="J26" s="7">
        <f t="shared" si="0"/>
        <v>4800</v>
      </c>
      <c r="K26" s="7">
        <f t="shared" si="1"/>
        <v>14016</v>
      </c>
      <c r="L26" s="7">
        <v>2</v>
      </c>
      <c r="M26" s="7">
        <f t="shared" si="4"/>
        <v>730</v>
      </c>
      <c r="O26" s="30" t="s">
        <v>73</v>
      </c>
      <c r="P26" s="30" t="s">
        <v>79</v>
      </c>
      <c r="Q26" s="30" t="s">
        <v>76</v>
      </c>
    </row>
    <row r="27" spans="2:17" ht="18" customHeight="1" x14ac:dyDescent="0.3">
      <c r="B27" s="67"/>
      <c r="C27" s="19" t="s">
        <v>36</v>
      </c>
      <c r="D27" s="67"/>
      <c r="E27" s="4">
        <v>60</v>
      </c>
      <c r="F27" s="3">
        <f t="shared" si="5"/>
        <v>240</v>
      </c>
      <c r="G27" s="22">
        <v>400</v>
      </c>
      <c r="H27" s="5">
        <f t="shared" si="3"/>
        <v>24000</v>
      </c>
      <c r="I27" s="7">
        <v>30</v>
      </c>
      <c r="J27" s="7">
        <f t="shared" si="0"/>
        <v>7200</v>
      </c>
      <c r="K27" s="7">
        <f t="shared" si="1"/>
        <v>21024</v>
      </c>
      <c r="L27" s="7">
        <v>10</v>
      </c>
      <c r="M27" s="7">
        <f t="shared" si="4"/>
        <v>3650</v>
      </c>
      <c r="O27" s="30">
        <v>1.5</v>
      </c>
      <c r="P27" s="30">
        <v>0.5</v>
      </c>
      <c r="Q27" s="30">
        <v>2500</v>
      </c>
    </row>
    <row r="28" spans="2:17" ht="18" customHeight="1" x14ac:dyDescent="0.25">
      <c r="B28" s="3" t="s">
        <v>141</v>
      </c>
      <c r="C28" s="3" t="s">
        <v>141</v>
      </c>
      <c r="D28" s="3">
        <v>20</v>
      </c>
      <c r="E28" s="4">
        <v>20</v>
      </c>
      <c r="F28" s="3">
        <f t="shared" si="5"/>
        <v>80</v>
      </c>
      <c r="G28" s="22">
        <v>400</v>
      </c>
      <c r="H28" s="5">
        <f t="shared" si="3"/>
        <v>8000</v>
      </c>
      <c r="I28" s="7">
        <v>40</v>
      </c>
      <c r="J28" s="7">
        <f t="shared" si="0"/>
        <v>3200</v>
      </c>
      <c r="K28" s="7">
        <f t="shared" si="1"/>
        <v>9344</v>
      </c>
      <c r="L28" s="7">
        <v>3</v>
      </c>
      <c r="M28" s="7">
        <f t="shared" si="4"/>
        <v>1095</v>
      </c>
      <c r="N28" s="14" t="s">
        <v>55</v>
      </c>
      <c r="O28" s="10" t="s">
        <v>54</v>
      </c>
      <c r="P28" s="10" t="s">
        <v>61</v>
      </c>
      <c r="Q28" s="10" t="s">
        <v>60</v>
      </c>
    </row>
    <row r="29" spans="2:17" ht="18" customHeight="1" x14ac:dyDescent="0.25">
      <c r="B29" s="37" t="s">
        <v>8</v>
      </c>
      <c r="C29" s="3" t="s">
        <v>40</v>
      </c>
      <c r="D29" s="3">
        <v>50</v>
      </c>
      <c r="E29" s="4">
        <v>50</v>
      </c>
      <c r="F29" s="3">
        <f t="shared" si="5"/>
        <v>200</v>
      </c>
      <c r="G29" s="22">
        <v>1000</v>
      </c>
      <c r="H29" s="5">
        <f t="shared" si="3"/>
        <v>50000</v>
      </c>
      <c r="I29" s="7">
        <v>50</v>
      </c>
      <c r="J29" s="7">
        <f t="shared" si="0"/>
        <v>10000</v>
      </c>
      <c r="K29" s="7">
        <f t="shared" si="1"/>
        <v>29200</v>
      </c>
      <c r="L29" s="7">
        <v>10</v>
      </c>
      <c r="M29" s="7">
        <f t="shared" si="4"/>
        <v>3650</v>
      </c>
      <c r="N29" s="15">
        <v>0.25</v>
      </c>
      <c r="O29" s="11">
        <v>0.4</v>
      </c>
      <c r="P29" s="11">
        <v>0.1</v>
      </c>
      <c r="Q29" s="11">
        <v>8</v>
      </c>
    </row>
    <row r="30" spans="2:17" ht="18" customHeight="1" x14ac:dyDescent="0.25">
      <c r="B30" s="77" t="s">
        <v>43</v>
      </c>
      <c r="C30" s="3" t="s">
        <v>41</v>
      </c>
      <c r="D30" s="77">
        <v>50</v>
      </c>
      <c r="E30" s="4">
        <v>25</v>
      </c>
      <c r="F30" s="3">
        <f t="shared" si="5"/>
        <v>100</v>
      </c>
      <c r="G30" s="22">
        <v>500</v>
      </c>
      <c r="H30" s="5">
        <f t="shared" si="3"/>
        <v>12500</v>
      </c>
      <c r="I30" s="7">
        <v>40</v>
      </c>
      <c r="J30" s="7">
        <f t="shared" si="0"/>
        <v>4000</v>
      </c>
      <c r="K30" s="7">
        <f t="shared" si="1"/>
        <v>11680</v>
      </c>
      <c r="L30" s="7">
        <v>10</v>
      </c>
      <c r="M30" s="7">
        <f t="shared" si="4"/>
        <v>3650</v>
      </c>
      <c r="N30" s="16">
        <f>K38*N29</f>
        <v>117825</v>
      </c>
      <c r="O30" s="12">
        <f>M38*O29</f>
        <v>36354</v>
      </c>
      <c r="P30" s="13">
        <f>(N30+O30)*P29</f>
        <v>15417.900000000001</v>
      </c>
    </row>
    <row r="31" spans="2:17" ht="18" customHeight="1" x14ac:dyDescent="0.25">
      <c r="B31" s="67"/>
      <c r="C31" s="3" t="s">
        <v>42</v>
      </c>
      <c r="D31" s="67"/>
      <c r="E31" s="4">
        <v>25</v>
      </c>
      <c r="F31" s="3">
        <f t="shared" si="5"/>
        <v>100</v>
      </c>
      <c r="G31" s="22">
        <v>1300</v>
      </c>
      <c r="H31" s="5">
        <f t="shared" si="3"/>
        <v>32500</v>
      </c>
      <c r="I31" s="7">
        <v>50</v>
      </c>
      <c r="J31" s="7">
        <f>I31*F31</f>
        <v>5000</v>
      </c>
      <c r="K31" s="7">
        <f t="shared" si="1"/>
        <v>14600</v>
      </c>
      <c r="L31" s="7">
        <v>20</v>
      </c>
      <c r="M31" s="7">
        <f t="shared" si="4"/>
        <v>7300</v>
      </c>
      <c r="Q31" s="9"/>
    </row>
    <row r="32" spans="2:17" ht="18" customHeight="1" x14ac:dyDescent="0.25">
      <c r="B32" s="77" t="s">
        <v>9</v>
      </c>
      <c r="C32" s="3" t="s">
        <v>45</v>
      </c>
      <c r="D32" s="77">
        <v>140</v>
      </c>
      <c r="E32" s="23">
        <v>130</v>
      </c>
      <c r="F32" s="3">
        <v>0</v>
      </c>
      <c r="G32" s="22">
        <v>300</v>
      </c>
      <c r="H32" s="5">
        <f t="shared" si="3"/>
        <v>39000</v>
      </c>
      <c r="I32" s="7">
        <v>5</v>
      </c>
      <c r="J32" s="7">
        <f>I32*F32</f>
        <v>0</v>
      </c>
      <c r="K32" s="7">
        <v>-100000</v>
      </c>
      <c r="L32" s="7">
        <v>2</v>
      </c>
      <c r="M32" s="7">
        <f t="shared" si="4"/>
        <v>730</v>
      </c>
      <c r="Q32" s="9"/>
    </row>
    <row r="33" spans="2:29" ht="18" customHeight="1" x14ac:dyDescent="0.25">
      <c r="B33" s="67"/>
      <c r="C33" s="3" t="s">
        <v>46</v>
      </c>
      <c r="D33" s="67"/>
      <c r="E33" s="23">
        <v>10</v>
      </c>
      <c r="F33" s="3">
        <v>0</v>
      </c>
      <c r="G33" s="22">
        <v>1200</v>
      </c>
      <c r="H33" s="5">
        <f t="shared" si="3"/>
        <v>12000</v>
      </c>
      <c r="I33" s="7">
        <v>5</v>
      </c>
      <c r="J33" s="7">
        <f t="shared" si="0"/>
        <v>0</v>
      </c>
      <c r="K33" s="7">
        <v>-20000</v>
      </c>
      <c r="L33" s="7">
        <v>2</v>
      </c>
      <c r="M33" s="7">
        <f t="shared" si="4"/>
        <v>730</v>
      </c>
      <c r="O33" s="10" t="s">
        <v>56</v>
      </c>
      <c r="P33" s="17">
        <f>M41/E38</f>
        <v>117.85714285714286</v>
      </c>
      <c r="Q33" s="10" t="s">
        <v>57</v>
      </c>
      <c r="R33" s="17">
        <f>(H38-H36-H35-H34-H33-H32)/(E38-E36-E35-E34-E33-E32)</f>
        <v>358.29729729729729</v>
      </c>
    </row>
    <row r="34" spans="2:29" ht="42" customHeight="1" x14ac:dyDescent="0.25">
      <c r="B34" s="3" t="s">
        <v>18</v>
      </c>
      <c r="C34" s="3" t="s">
        <v>144</v>
      </c>
      <c r="D34" s="3">
        <v>330</v>
      </c>
      <c r="E34" s="23">
        <v>330</v>
      </c>
      <c r="F34" s="3">
        <v>0</v>
      </c>
      <c r="G34" s="22">
        <v>60</v>
      </c>
      <c r="H34" s="5">
        <f t="shared" si="3"/>
        <v>19800</v>
      </c>
      <c r="I34" s="7">
        <v>10</v>
      </c>
      <c r="J34" s="7">
        <f>I34*E34</f>
        <v>3300</v>
      </c>
      <c r="K34" s="7">
        <f>J34*$Q$29*365/1000</f>
        <v>9636</v>
      </c>
      <c r="L34" s="7">
        <v>2</v>
      </c>
      <c r="M34" s="7">
        <f t="shared" si="4"/>
        <v>730</v>
      </c>
      <c r="O34" s="10" t="s">
        <v>58</v>
      </c>
      <c r="P34" s="18">
        <f>M42/(H38-H36-H35-H34-H33-H32)</f>
        <v>0.23383872671041714</v>
      </c>
    </row>
    <row r="35" spans="2:29" ht="27.6" customHeight="1" x14ac:dyDescent="0.25">
      <c r="B35" s="3" t="s">
        <v>142</v>
      </c>
      <c r="C35" s="3" t="s">
        <v>142</v>
      </c>
      <c r="D35" s="23">
        <v>3380</v>
      </c>
      <c r="E35" s="23">
        <v>3380</v>
      </c>
      <c r="F35" s="3">
        <v>0</v>
      </c>
      <c r="G35" s="22">
        <v>24</v>
      </c>
      <c r="H35" s="5">
        <f t="shared" si="3"/>
        <v>81120</v>
      </c>
      <c r="I35" s="7">
        <v>5</v>
      </c>
      <c r="J35" s="7">
        <f>I35*E35</f>
        <v>16900</v>
      </c>
      <c r="K35" s="7">
        <f>J35*$Q$29*365/1000</f>
        <v>49348</v>
      </c>
      <c r="L35" s="7">
        <v>2</v>
      </c>
      <c r="M35" s="7">
        <f t="shared" si="4"/>
        <v>730</v>
      </c>
      <c r="Q35" s="6"/>
      <c r="R35" s="8"/>
    </row>
    <row r="36" spans="2:29" ht="18" customHeight="1" x14ac:dyDescent="0.25">
      <c r="B36" s="3" t="s">
        <v>19</v>
      </c>
      <c r="C36" s="3" t="s">
        <v>19</v>
      </c>
      <c r="D36" s="23">
        <v>1300</v>
      </c>
      <c r="E36" s="23">
        <v>1300</v>
      </c>
      <c r="F36" s="3">
        <v>0</v>
      </c>
      <c r="G36" s="22">
        <v>8</v>
      </c>
      <c r="H36" s="5">
        <f t="shared" si="3"/>
        <v>10400</v>
      </c>
      <c r="I36" s="7">
        <v>3</v>
      </c>
      <c r="J36" s="7">
        <f>I36*E36</f>
        <v>3900</v>
      </c>
      <c r="K36" s="7">
        <f>J36*$Q$29*365/1000</f>
        <v>11388</v>
      </c>
      <c r="L36" s="7">
        <v>5</v>
      </c>
      <c r="M36" s="7">
        <f t="shared" si="4"/>
        <v>1825</v>
      </c>
      <c r="Q36" s="6"/>
      <c r="R36" s="8"/>
    </row>
    <row r="37" spans="2:29" ht="18" customHeight="1" x14ac:dyDescent="0.25">
      <c r="B37" s="33" t="s">
        <v>143</v>
      </c>
      <c r="C37" s="33" t="s">
        <v>143</v>
      </c>
      <c r="D37" s="23">
        <v>700</v>
      </c>
      <c r="E37" s="23">
        <v>700</v>
      </c>
      <c r="F37" s="3">
        <v>0</v>
      </c>
      <c r="G37" s="22">
        <v>8</v>
      </c>
      <c r="H37" s="5">
        <f t="shared" ref="H37" si="6">G37*E37</f>
        <v>5600</v>
      </c>
      <c r="I37" s="7">
        <v>3</v>
      </c>
      <c r="J37" s="7">
        <f>I37*E37</f>
        <v>2100</v>
      </c>
      <c r="K37" s="7">
        <f>J37*$Q$29*365/1000</f>
        <v>6132</v>
      </c>
      <c r="L37" s="7">
        <v>5</v>
      </c>
      <c r="M37" s="7">
        <f t="shared" ref="M37" si="7">L37*365</f>
        <v>1825</v>
      </c>
      <c r="Q37" s="6"/>
      <c r="R37" s="8"/>
    </row>
    <row r="38" spans="2:29" ht="18" customHeight="1" x14ac:dyDescent="0.25">
      <c r="B38" s="26" t="s">
        <v>26</v>
      </c>
      <c r="C38" s="26"/>
      <c r="D38" s="53">
        <f>SUM(D7:D37)</f>
        <v>7000</v>
      </c>
      <c r="E38" s="21">
        <f>SUM(E7:E37)</f>
        <v>7000</v>
      </c>
      <c r="F38" s="21">
        <f>SUM(F7:F36)</f>
        <v>6360</v>
      </c>
      <c r="G38" s="20" t="s">
        <v>47</v>
      </c>
      <c r="H38" s="21">
        <f>SUM(H7:H37)</f>
        <v>825170</v>
      </c>
      <c r="I38" s="21"/>
      <c r="J38" s="21">
        <f>SUM(J7:J36)</f>
        <v>200400</v>
      </c>
      <c r="K38" s="21">
        <f>SUM(K7:K37)</f>
        <v>471300</v>
      </c>
      <c r="L38" s="21">
        <f>SUM(L7:L36)</f>
        <v>244</v>
      </c>
      <c r="M38" s="21">
        <f>SUM(M7:M37)</f>
        <v>90885</v>
      </c>
    </row>
    <row r="39" spans="2:29" ht="18" customHeight="1" x14ac:dyDescent="0.25"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</row>
    <row r="40" spans="2:29" ht="18" customHeight="1" x14ac:dyDescent="0.25">
      <c r="B40" s="70" t="s">
        <v>62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24" t="s">
        <v>136</v>
      </c>
    </row>
    <row r="41" spans="2:29" ht="18" customHeight="1" x14ac:dyDescent="0.25">
      <c r="B41" s="70" t="s">
        <v>63</v>
      </c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25">
        <v>825000</v>
      </c>
    </row>
    <row r="42" spans="2:29" ht="18" customHeight="1" x14ac:dyDescent="0.25">
      <c r="B42" s="70" t="s">
        <v>64</v>
      </c>
      <c r="C42" s="70" t="s">
        <v>147</v>
      </c>
      <c r="D42" s="70"/>
      <c r="E42" s="70"/>
      <c r="F42" s="70"/>
      <c r="G42" s="70"/>
      <c r="H42" s="70"/>
      <c r="I42" s="70"/>
      <c r="J42" s="70"/>
      <c r="K42" s="70"/>
      <c r="L42" s="26"/>
      <c r="M42" s="25">
        <v>155000</v>
      </c>
    </row>
    <row r="43" spans="2:29" ht="18" customHeight="1" x14ac:dyDescent="0.25">
      <c r="B43" s="70"/>
      <c r="C43" s="70" t="s">
        <v>146</v>
      </c>
      <c r="D43" s="70"/>
      <c r="E43" s="70"/>
      <c r="F43" s="70"/>
      <c r="G43" s="70"/>
      <c r="H43" s="70"/>
      <c r="I43" s="70"/>
      <c r="J43" s="70"/>
      <c r="K43" s="70"/>
      <c r="L43" s="26"/>
      <c r="M43" s="25">
        <v>15500</v>
      </c>
    </row>
    <row r="44" spans="2:29" ht="18" customHeight="1" x14ac:dyDescent="0.25">
      <c r="B44" s="2" t="s">
        <v>13</v>
      </c>
    </row>
    <row r="45" spans="2:29" ht="21.9" customHeight="1" x14ac:dyDescent="0.25">
      <c r="B45" s="2"/>
    </row>
    <row r="46" spans="2:29" ht="21.9" customHeight="1" x14ac:dyDescent="0.25">
      <c r="B46" s="2"/>
      <c r="T46" s="51"/>
      <c r="U46" s="38"/>
      <c r="V46" s="39"/>
      <c r="W46" s="40"/>
      <c r="X46" s="41"/>
      <c r="Y46" s="42"/>
      <c r="Z46" s="39"/>
      <c r="AA46" s="40"/>
      <c r="AB46" s="41"/>
      <c r="AC46" s="38"/>
    </row>
    <row r="47" spans="2:29" ht="21.9" customHeight="1" x14ac:dyDescent="0.25">
      <c r="T47" s="51"/>
      <c r="U47" s="38"/>
      <c r="V47" s="39"/>
      <c r="W47" s="40"/>
      <c r="X47" s="41"/>
      <c r="Y47" s="42"/>
      <c r="Z47" s="39"/>
      <c r="AA47" s="40"/>
      <c r="AB47" s="41"/>
      <c r="AC47" s="38"/>
    </row>
    <row r="48" spans="2:29" x14ac:dyDescent="0.25">
      <c r="T48" s="51"/>
      <c r="U48" s="43"/>
      <c r="V48" s="44"/>
      <c r="W48" s="45"/>
      <c r="X48" s="46"/>
      <c r="Y48" s="47"/>
      <c r="Z48" s="44"/>
      <c r="AA48" s="45"/>
      <c r="AB48" s="46"/>
      <c r="AC48" s="43"/>
    </row>
    <row r="49" spans="20:29" x14ac:dyDescent="0.25">
      <c r="T49" s="51"/>
      <c r="U49" s="38"/>
      <c r="V49" s="39"/>
      <c r="W49" s="40"/>
      <c r="X49" s="41"/>
      <c r="Y49" s="42"/>
      <c r="Z49" s="39"/>
      <c r="AA49" s="40"/>
      <c r="AB49" s="41"/>
      <c r="AC49" s="38"/>
    </row>
    <row r="50" spans="20:29" x14ac:dyDescent="0.25">
      <c r="T50" s="51"/>
      <c r="U50" s="38"/>
      <c r="V50" s="39"/>
      <c r="W50" s="40"/>
      <c r="X50" s="41"/>
      <c r="Y50" s="42"/>
      <c r="Z50" s="39"/>
      <c r="AA50" s="40"/>
      <c r="AB50" s="41"/>
      <c r="AC50" s="38"/>
    </row>
    <row r="51" spans="20:29" x14ac:dyDescent="0.25">
      <c r="T51" s="51"/>
      <c r="U51" s="38"/>
      <c r="V51" s="39"/>
      <c r="W51" s="40"/>
      <c r="X51" s="41"/>
      <c r="Y51" s="42"/>
      <c r="Z51" s="39"/>
      <c r="AA51" s="40"/>
      <c r="AB51" s="41"/>
      <c r="AC51" s="38"/>
    </row>
    <row r="52" spans="20:29" x14ac:dyDescent="0.25">
      <c r="T52" s="51"/>
      <c r="U52" s="38"/>
      <c r="V52" s="39"/>
      <c r="W52" s="40"/>
      <c r="X52" s="41"/>
      <c r="Y52" s="42"/>
      <c r="Z52" s="39"/>
      <c r="AA52" s="40"/>
      <c r="AB52" s="41"/>
      <c r="AC52" s="38"/>
    </row>
    <row r="53" spans="20:29" x14ac:dyDescent="0.25">
      <c r="T53" s="51"/>
      <c r="U53" s="38"/>
      <c r="V53" s="39"/>
      <c r="W53" s="40"/>
      <c r="X53" s="41"/>
      <c r="Y53" s="42"/>
      <c r="Z53" s="39"/>
      <c r="AA53" s="40"/>
      <c r="AB53" s="41"/>
      <c r="AC53" s="38"/>
    </row>
    <row r="54" spans="20:29" x14ac:dyDescent="0.25">
      <c r="T54" s="51"/>
      <c r="U54" s="38"/>
      <c r="V54" s="39"/>
      <c r="W54" s="40"/>
      <c r="X54" s="41"/>
      <c r="Y54" s="42"/>
      <c r="Z54" s="39"/>
      <c r="AA54" s="40"/>
      <c r="AB54" s="41"/>
      <c r="AC54" s="38"/>
    </row>
    <row r="55" spans="20:29" x14ac:dyDescent="0.25">
      <c r="T55" s="51"/>
      <c r="U55" s="38"/>
      <c r="V55" s="39"/>
      <c r="W55" s="40"/>
      <c r="X55" s="41"/>
      <c r="Y55" s="42"/>
      <c r="Z55" s="39"/>
      <c r="AA55" s="40"/>
      <c r="AB55" s="41"/>
      <c r="AC55" s="38"/>
    </row>
    <row r="56" spans="20:29" x14ac:dyDescent="0.25">
      <c r="T56" s="51"/>
      <c r="U56" s="38"/>
      <c r="V56" s="39"/>
      <c r="W56" s="40"/>
      <c r="X56" s="41"/>
      <c r="Y56" s="42"/>
      <c r="Z56" s="39"/>
      <c r="AA56" s="40"/>
      <c r="AB56" s="41"/>
      <c r="AC56" s="38"/>
    </row>
    <row r="57" spans="20:29" x14ac:dyDescent="0.25">
      <c r="T57" s="51"/>
      <c r="U57" s="38"/>
      <c r="V57" s="39"/>
      <c r="W57" s="40"/>
      <c r="X57" s="41"/>
      <c r="Y57" s="42"/>
      <c r="Z57" s="39"/>
      <c r="AA57" s="40"/>
      <c r="AB57" s="41"/>
      <c r="AC57" s="38"/>
    </row>
    <row r="58" spans="20:29" x14ac:dyDescent="0.25">
      <c r="T58" s="51"/>
      <c r="U58" s="38"/>
      <c r="V58" s="39"/>
      <c r="W58" s="40"/>
      <c r="X58" s="41"/>
      <c r="Y58" s="42"/>
      <c r="Z58" s="39"/>
      <c r="AA58" s="40"/>
      <c r="AB58" s="41"/>
      <c r="AC58" s="38"/>
    </row>
    <row r="59" spans="20:29" x14ac:dyDescent="0.25">
      <c r="T59" s="51"/>
      <c r="U59" s="38"/>
      <c r="V59" s="39"/>
      <c r="W59" s="40"/>
      <c r="X59" s="41"/>
      <c r="Y59" s="42"/>
      <c r="Z59" s="39"/>
      <c r="AA59" s="40"/>
      <c r="AB59" s="41"/>
      <c r="AC59" s="38"/>
    </row>
    <row r="60" spans="20:29" x14ac:dyDescent="0.25">
      <c r="T60" s="51"/>
      <c r="U60" s="38"/>
      <c r="V60" s="39"/>
      <c r="W60" s="40"/>
      <c r="X60" s="41"/>
      <c r="Y60" s="42"/>
      <c r="Z60" s="39"/>
      <c r="AA60" s="40"/>
      <c r="AB60" s="41"/>
      <c r="AC60" s="38"/>
    </row>
    <row r="61" spans="20:29" x14ac:dyDescent="0.25">
      <c r="T61" s="51"/>
      <c r="U61" s="38"/>
      <c r="V61" s="39"/>
      <c r="W61" s="40"/>
      <c r="X61" s="41"/>
      <c r="Y61" s="42"/>
      <c r="Z61" s="39"/>
      <c r="AA61" s="40"/>
      <c r="AB61" s="41"/>
      <c r="AC61" s="38"/>
    </row>
    <row r="62" spans="20:29" x14ac:dyDescent="0.25">
      <c r="T62" s="51"/>
      <c r="U62" s="38"/>
      <c r="V62" s="39"/>
      <c r="W62" s="40"/>
      <c r="X62" s="41"/>
      <c r="Y62" s="42"/>
      <c r="Z62" s="39"/>
      <c r="AA62" s="40"/>
      <c r="AB62" s="41"/>
      <c r="AC62" s="38"/>
    </row>
    <row r="63" spans="20:29" x14ac:dyDescent="0.25">
      <c r="T63" s="51"/>
      <c r="U63" s="38"/>
      <c r="V63" s="39"/>
      <c r="W63" s="40"/>
      <c r="X63" s="41"/>
      <c r="Y63" s="42"/>
      <c r="Z63" s="39"/>
      <c r="AA63" s="40"/>
      <c r="AB63" s="41"/>
      <c r="AC63" s="38"/>
    </row>
    <row r="64" spans="20:29" x14ac:dyDescent="0.25">
      <c r="T64" s="51"/>
      <c r="U64" s="38"/>
      <c r="V64" s="39"/>
      <c r="W64" s="40"/>
      <c r="X64" s="41"/>
      <c r="Y64" s="42"/>
      <c r="Z64" s="39"/>
      <c r="AA64" s="40"/>
      <c r="AB64" s="41"/>
      <c r="AC64" s="38"/>
    </row>
    <row r="65" spans="20:29" x14ac:dyDescent="0.25">
      <c r="T65" s="51"/>
      <c r="U65" s="38"/>
      <c r="V65" s="39"/>
      <c r="W65" s="40"/>
      <c r="X65" s="41"/>
      <c r="Y65" s="42"/>
      <c r="Z65" s="39"/>
      <c r="AA65" s="40"/>
      <c r="AB65" s="41"/>
      <c r="AC65" s="38"/>
    </row>
    <row r="66" spans="20:29" x14ac:dyDescent="0.25">
      <c r="T66" s="51"/>
      <c r="U66" s="38"/>
      <c r="V66" s="39"/>
      <c r="W66" s="40"/>
      <c r="X66" s="41"/>
      <c r="Y66" s="42"/>
      <c r="Z66" s="39"/>
      <c r="AA66" s="40"/>
      <c r="AB66" s="41"/>
      <c r="AC66" s="38"/>
    </row>
    <row r="67" spans="20:29" x14ac:dyDescent="0.25">
      <c r="T67" s="51"/>
      <c r="U67" s="38"/>
      <c r="V67" s="39"/>
      <c r="W67" s="40"/>
      <c r="X67" s="41"/>
      <c r="Y67" s="42"/>
      <c r="Z67" s="39"/>
      <c r="AA67" s="40"/>
      <c r="AB67" s="41"/>
      <c r="AC67" s="38"/>
    </row>
    <row r="68" spans="20:29" x14ac:dyDescent="0.25">
      <c r="T68" s="51"/>
      <c r="U68" s="38"/>
      <c r="V68" s="39"/>
      <c r="W68" s="40"/>
      <c r="X68" s="41"/>
      <c r="Y68" s="42"/>
      <c r="Z68" s="39"/>
      <c r="AA68" s="40"/>
      <c r="AB68" s="41"/>
      <c r="AC68" s="38"/>
    </row>
    <row r="69" spans="20:29" x14ac:dyDescent="0.25">
      <c r="T69" s="40"/>
      <c r="U69" s="40"/>
      <c r="V69" s="39"/>
      <c r="W69" s="40"/>
      <c r="X69" s="41"/>
      <c r="Y69" s="42"/>
      <c r="Z69" s="39"/>
      <c r="AA69" s="40"/>
      <c r="AB69" s="41"/>
      <c r="AC69" s="40"/>
    </row>
    <row r="70" spans="20:29" x14ac:dyDescent="0.25">
      <c r="T70" s="40"/>
      <c r="U70" s="40"/>
      <c r="V70" s="39"/>
      <c r="W70" s="40"/>
      <c r="X70" s="41"/>
      <c r="Y70" s="42"/>
      <c r="Z70" s="39"/>
      <c r="AA70" s="40"/>
      <c r="AB70" s="41"/>
      <c r="AC70" s="40"/>
    </row>
    <row r="71" spans="20:29" x14ac:dyDescent="0.25">
      <c r="T71" s="51"/>
      <c r="U71" s="40"/>
      <c r="V71" s="39"/>
      <c r="W71" s="40"/>
      <c r="X71" s="41"/>
      <c r="Y71" s="42"/>
      <c r="Z71" s="39"/>
      <c r="AA71" s="40"/>
      <c r="AB71" s="41"/>
      <c r="AC71" s="40"/>
    </row>
    <row r="72" spans="20:29" x14ac:dyDescent="0.25">
      <c r="T72" s="51"/>
      <c r="U72" s="40"/>
      <c r="V72" s="39"/>
      <c r="W72" s="40"/>
      <c r="X72" s="41"/>
      <c r="Y72" s="42"/>
      <c r="Z72" s="39"/>
      <c r="AA72" s="40"/>
      <c r="AB72" s="41"/>
      <c r="AC72" s="40"/>
    </row>
    <row r="73" spans="20:29" x14ac:dyDescent="0.25">
      <c r="T73" s="51"/>
      <c r="U73" s="40"/>
      <c r="V73" s="48"/>
      <c r="W73" s="40"/>
      <c r="X73" s="41"/>
      <c r="Y73" s="42"/>
      <c r="Z73" s="48"/>
      <c r="AA73" s="40"/>
      <c r="AB73" s="41"/>
      <c r="AC73" s="40"/>
    </row>
    <row r="74" spans="20:29" x14ac:dyDescent="0.25">
      <c r="T74" s="51"/>
      <c r="U74" s="40"/>
      <c r="V74" s="48"/>
      <c r="W74" s="40"/>
      <c r="X74" s="41"/>
      <c r="Y74" s="42"/>
      <c r="Z74" s="48"/>
      <c r="AA74" s="40"/>
      <c r="AB74" s="41"/>
      <c r="AC74" s="40"/>
    </row>
    <row r="75" spans="20:29" x14ac:dyDescent="0.25">
      <c r="T75" s="40"/>
      <c r="U75" s="40"/>
      <c r="V75" s="48"/>
      <c r="W75" s="40"/>
      <c r="X75" s="41"/>
      <c r="Y75" s="42"/>
      <c r="Z75" s="48"/>
      <c r="AA75" s="40"/>
      <c r="AB75" s="41"/>
      <c r="AC75" s="40"/>
    </row>
    <row r="76" spans="20:29" x14ac:dyDescent="0.25">
      <c r="T76" s="40"/>
      <c r="U76" s="40"/>
      <c r="V76" s="48"/>
      <c r="W76" s="40"/>
      <c r="X76" s="41"/>
      <c r="Y76" s="42"/>
      <c r="Z76" s="48"/>
      <c r="AA76" s="40"/>
      <c r="AB76" s="41"/>
      <c r="AC76" s="40"/>
    </row>
    <row r="77" spans="20:29" x14ac:dyDescent="0.25">
      <c r="T77" s="40"/>
      <c r="U77" s="40"/>
      <c r="V77" s="48"/>
      <c r="W77" s="40"/>
      <c r="X77" s="41"/>
      <c r="Y77" s="42"/>
      <c r="Z77" s="48"/>
      <c r="AA77" s="40"/>
      <c r="AB77" s="41"/>
      <c r="AC77" s="40"/>
    </row>
    <row r="78" spans="20:29" x14ac:dyDescent="0.25">
      <c r="T78" s="52"/>
      <c r="U78" s="52"/>
      <c r="V78" s="49"/>
      <c r="W78" s="49"/>
      <c r="X78" s="50"/>
      <c r="Y78" s="49"/>
      <c r="Z78" s="49"/>
      <c r="AA78" s="49"/>
      <c r="AB78" s="50"/>
    </row>
  </sheetData>
  <mergeCells count="28">
    <mergeCell ref="B25:B27"/>
    <mergeCell ref="B32:B33"/>
    <mergeCell ref="B40:L40"/>
    <mergeCell ref="B41:L41"/>
    <mergeCell ref="B42:B43"/>
    <mergeCell ref="C42:K42"/>
    <mergeCell ref="C43:K43"/>
    <mergeCell ref="B30:B31"/>
    <mergeCell ref="B39:M39"/>
    <mergeCell ref="D25:D27"/>
    <mergeCell ref="D30:D31"/>
    <mergeCell ref="D32:D33"/>
    <mergeCell ref="B7:B11"/>
    <mergeCell ref="B12:B15"/>
    <mergeCell ref="B16:B18"/>
    <mergeCell ref="B19:B24"/>
    <mergeCell ref="B4:M4"/>
    <mergeCell ref="B5:B6"/>
    <mergeCell ref="C5:C6"/>
    <mergeCell ref="E5:E6"/>
    <mergeCell ref="F5:F6"/>
    <mergeCell ref="G5:H5"/>
    <mergeCell ref="I5:M5"/>
    <mergeCell ref="D5:D6"/>
    <mergeCell ref="D7:D11"/>
    <mergeCell ref="D12:D15"/>
    <mergeCell ref="D16:D18"/>
    <mergeCell ref="D19:D24"/>
  </mergeCells>
  <pageMargins left="0.7" right="0.7" top="0.75" bottom="0.75" header="0.3" footer="0.3"/>
  <pageSetup paperSize="9" orientation="portrait" r:id="rId1"/>
  <ignoredErrors>
    <ignoredError sqref="K3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DD864-7C43-4626-B2BA-618B274EA57E}">
  <sheetPr>
    <tabColor theme="6" tint="0.79998168889431442"/>
  </sheetPr>
  <dimension ref="B2:G16"/>
  <sheetViews>
    <sheetView tabSelected="1" zoomScale="110" zoomScaleNormal="110" workbookViewId="0">
      <selection activeCell="J7" sqref="J7"/>
    </sheetView>
  </sheetViews>
  <sheetFormatPr defaultRowHeight="13.8" x14ac:dyDescent="0.25"/>
  <cols>
    <col min="3" max="3" width="34" customWidth="1"/>
    <col min="4" max="5" width="15.75" customWidth="1"/>
  </cols>
  <sheetData>
    <row r="2" spans="2:7" x14ac:dyDescent="0.25">
      <c r="B2" s="86" t="s">
        <v>179</v>
      </c>
      <c r="C2" s="87"/>
      <c r="D2" s="87"/>
      <c r="E2" s="88"/>
    </row>
    <row r="3" spans="2:7" ht="39.9" customHeight="1" x14ac:dyDescent="0.25">
      <c r="B3" s="89"/>
      <c r="C3" s="90"/>
      <c r="D3" s="56" t="s">
        <v>180</v>
      </c>
      <c r="E3" s="65" t="s">
        <v>181</v>
      </c>
    </row>
    <row r="4" spans="2:7" ht="30" customHeight="1" x14ac:dyDescent="0.25">
      <c r="B4" s="63"/>
      <c r="C4" s="55" t="s">
        <v>2</v>
      </c>
      <c r="D4" s="57">
        <v>130</v>
      </c>
      <c r="E4" s="57">
        <v>60</v>
      </c>
    </row>
    <row r="5" spans="2:7" ht="30" customHeight="1" x14ac:dyDescent="0.25">
      <c r="B5" s="54"/>
      <c r="C5" s="55" t="s">
        <v>4</v>
      </c>
      <c r="D5" s="57">
        <v>85</v>
      </c>
      <c r="E5" s="57">
        <v>70</v>
      </c>
    </row>
    <row r="6" spans="2:7" ht="30" customHeight="1" x14ac:dyDescent="0.25">
      <c r="B6" s="54"/>
      <c r="C6" s="55" t="s">
        <v>67</v>
      </c>
      <c r="D6" s="57">
        <v>210</v>
      </c>
      <c r="E6" s="57">
        <v>100</v>
      </c>
    </row>
    <row r="7" spans="2:7" ht="30" customHeight="1" x14ac:dyDescent="0.25">
      <c r="B7" s="54"/>
      <c r="C7" s="55" t="s">
        <v>182</v>
      </c>
      <c r="D7" s="57">
        <v>170</v>
      </c>
      <c r="E7" s="57">
        <v>200</v>
      </c>
    </row>
    <row r="8" spans="2:7" ht="30" customHeight="1" x14ac:dyDescent="0.25">
      <c r="B8" s="54"/>
      <c r="C8" s="55" t="s">
        <v>183</v>
      </c>
      <c r="D8" s="57">
        <v>455</v>
      </c>
      <c r="E8" s="57">
        <v>100</v>
      </c>
    </row>
    <row r="9" spans="2:7" ht="30" customHeight="1" x14ac:dyDescent="0.25">
      <c r="B9" s="54"/>
      <c r="C9" s="55" t="s">
        <v>184</v>
      </c>
      <c r="D9" s="57">
        <v>100</v>
      </c>
      <c r="E9" s="57">
        <v>100</v>
      </c>
    </row>
    <row r="10" spans="2:7" ht="30" customHeight="1" x14ac:dyDescent="0.25">
      <c r="B10" s="54"/>
      <c r="C10" s="55" t="s">
        <v>185</v>
      </c>
      <c r="D10" s="57">
        <v>140</v>
      </c>
      <c r="E10" s="57">
        <v>70</v>
      </c>
      <c r="G10" s="64"/>
    </row>
    <row r="11" spans="2:7" ht="24.9" customHeight="1" x14ac:dyDescent="0.25">
      <c r="B11" s="54"/>
      <c r="C11" s="58" t="s">
        <v>186</v>
      </c>
      <c r="D11" s="61" t="s">
        <v>175</v>
      </c>
      <c r="E11" s="61">
        <f>E4+E5+E6+E7+E8+E9+E10</f>
        <v>700</v>
      </c>
    </row>
    <row r="12" spans="2:7" ht="30" customHeight="1" x14ac:dyDescent="0.25">
      <c r="B12" s="54"/>
      <c r="C12" s="55" t="s">
        <v>187</v>
      </c>
      <c r="D12" s="59">
        <v>1500</v>
      </c>
      <c r="E12" s="57" t="s">
        <v>171</v>
      </c>
    </row>
    <row r="13" spans="2:7" ht="30" customHeight="1" x14ac:dyDescent="0.25">
      <c r="B13" s="54"/>
      <c r="C13" s="55" t="s">
        <v>18</v>
      </c>
      <c r="D13" s="57">
        <v>350</v>
      </c>
      <c r="E13" s="57" t="s">
        <v>171</v>
      </c>
    </row>
    <row r="14" spans="2:7" ht="30" customHeight="1" x14ac:dyDescent="0.25">
      <c r="B14" s="57">
        <v>10</v>
      </c>
      <c r="C14" s="55" t="s">
        <v>188</v>
      </c>
      <c r="D14" s="59">
        <v>3600</v>
      </c>
      <c r="E14" s="57" t="s">
        <v>171</v>
      </c>
    </row>
    <row r="15" spans="2:7" ht="24.9" customHeight="1" x14ac:dyDescent="0.25">
      <c r="B15" s="54"/>
      <c r="C15" s="58" t="s">
        <v>189</v>
      </c>
      <c r="D15" s="61" t="s">
        <v>176</v>
      </c>
      <c r="E15" s="54"/>
    </row>
    <row r="16" spans="2:7" ht="24.9" customHeight="1" x14ac:dyDescent="0.25">
      <c r="B16" s="54"/>
      <c r="C16" s="60" t="s">
        <v>190</v>
      </c>
      <c r="D16" s="62">
        <v>7000</v>
      </c>
      <c r="E16" s="54"/>
    </row>
  </sheetData>
  <mergeCells count="2">
    <mergeCell ref="B2:E2"/>
    <mergeCell ref="B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EE477-98D7-4F89-852F-7CD68DE933E3}">
  <sheetPr>
    <tabColor theme="6" tint="0.79998168889431442"/>
  </sheetPr>
  <dimension ref="B2:G16"/>
  <sheetViews>
    <sheetView zoomScale="110" zoomScaleNormal="110" workbookViewId="0">
      <selection activeCell="M15" sqref="M15"/>
    </sheetView>
  </sheetViews>
  <sheetFormatPr defaultRowHeight="13.8" x14ac:dyDescent="0.25"/>
  <cols>
    <col min="3" max="3" width="34" customWidth="1"/>
    <col min="4" max="5" width="15.75" customWidth="1"/>
  </cols>
  <sheetData>
    <row r="2" spans="2:7" x14ac:dyDescent="0.25">
      <c r="B2" s="86" t="s">
        <v>170</v>
      </c>
      <c r="C2" s="87"/>
      <c r="D2" s="87"/>
      <c r="E2" s="88"/>
    </row>
    <row r="3" spans="2:7" ht="39.9" customHeight="1" x14ac:dyDescent="0.25">
      <c r="B3" s="89"/>
      <c r="C3" s="90"/>
      <c r="D3" s="56" t="s">
        <v>177</v>
      </c>
      <c r="E3" s="65" t="s">
        <v>178</v>
      </c>
    </row>
    <row r="4" spans="2:7" ht="30" customHeight="1" x14ac:dyDescent="0.25">
      <c r="B4" s="63"/>
      <c r="C4" s="55" t="s">
        <v>98</v>
      </c>
      <c r="D4" s="57">
        <v>130</v>
      </c>
      <c r="E4" s="57">
        <v>60</v>
      </c>
    </row>
    <row r="5" spans="2:7" ht="30" customHeight="1" x14ac:dyDescent="0.25">
      <c r="B5" s="54"/>
      <c r="C5" s="55" t="s">
        <v>100</v>
      </c>
      <c r="D5" s="57">
        <v>85</v>
      </c>
      <c r="E5" s="57">
        <v>70</v>
      </c>
    </row>
    <row r="6" spans="2:7" ht="30" customHeight="1" x14ac:dyDescent="0.25">
      <c r="B6" s="54"/>
      <c r="C6" s="55" t="s">
        <v>99</v>
      </c>
      <c r="D6" s="57">
        <v>210</v>
      </c>
      <c r="E6" s="57">
        <v>100</v>
      </c>
    </row>
    <row r="7" spans="2:7" ht="30" customHeight="1" x14ac:dyDescent="0.25">
      <c r="B7" s="54"/>
      <c r="C7" s="55" t="s">
        <v>168</v>
      </c>
      <c r="D7" s="57">
        <v>170</v>
      </c>
      <c r="E7" s="57">
        <v>200</v>
      </c>
    </row>
    <row r="8" spans="2:7" ht="30" customHeight="1" x14ac:dyDescent="0.25">
      <c r="B8" s="54"/>
      <c r="C8" s="55" t="s">
        <v>101</v>
      </c>
      <c r="D8" s="57">
        <v>455</v>
      </c>
      <c r="E8" s="57">
        <v>100</v>
      </c>
    </row>
    <row r="9" spans="2:7" ht="30" customHeight="1" x14ac:dyDescent="0.25">
      <c r="B9" s="54"/>
      <c r="C9" s="55" t="s">
        <v>169</v>
      </c>
      <c r="D9" s="57">
        <v>100</v>
      </c>
      <c r="E9" s="57">
        <v>100</v>
      </c>
    </row>
    <row r="10" spans="2:7" ht="30" customHeight="1" x14ac:dyDescent="0.25">
      <c r="B10" s="54"/>
      <c r="C10" s="55" t="s">
        <v>167</v>
      </c>
      <c r="D10" s="57">
        <v>140</v>
      </c>
      <c r="E10" s="57">
        <v>70</v>
      </c>
      <c r="G10" s="64"/>
    </row>
    <row r="11" spans="2:7" ht="24.9" customHeight="1" x14ac:dyDescent="0.25">
      <c r="B11" s="54"/>
      <c r="C11" s="58" t="s">
        <v>173</v>
      </c>
      <c r="D11" s="61" t="s">
        <v>175</v>
      </c>
      <c r="E11" s="61">
        <f>E4+E5+E6+E7+E8+E9+E10</f>
        <v>700</v>
      </c>
    </row>
    <row r="12" spans="2:7" ht="30" customHeight="1" x14ac:dyDescent="0.25">
      <c r="B12" s="54"/>
      <c r="C12" s="55" t="s">
        <v>115</v>
      </c>
      <c r="D12" s="59">
        <v>1500</v>
      </c>
      <c r="E12" s="57" t="s">
        <v>171</v>
      </c>
    </row>
    <row r="13" spans="2:7" ht="30" customHeight="1" x14ac:dyDescent="0.25">
      <c r="B13" s="54"/>
      <c r="C13" s="55" t="s">
        <v>114</v>
      </c>
      <c r="D13" s="57">
        <v>350</v>
      </c>
      <c r="E13" s="57" t="s">
        <v>171</v>
      </c>
    </row>
    <row r="14" spans="2:7" ht="30" customHeight="1" x14ac:dyDescent="0.25">
      <c r="B14" s="57">
        <v>10</v>
      </c>
      <c r="C14" s="55" t="s">
        <v>151</v>
      </c>
      <c r="D14" s="59">
        <v>3600</v>
      </c>
      <c r="E14" s="57" t="s">
        <v>171</v>
      </c>
    </row>
    <row r="15" spans="2:7" ht="24.9" customHeight="1" x14ac:dyDescent="0.25">
      <c r="B15" s="54"/>
      <c r="C15" s="58" t="s">
        <v>174</v>
      </c>
      <c r="D15" s="61" t="s">
        <v>176</v>
      </c>
      <c r="E15" s="54"/>
    </row>
    <row r="16" spans="2:7" ht="24.9" customHeight="1" x14ac:dyDescent="0.25">
      <c r="B16" s="54"/>
      <c r="C16" s="60" t="s">
        <v>172</v>
      </c>
      <c r="D16" s="62">
        <v>7000</v>
      </c>
      <c r="E16" s="54"/>
    </row>
  </sheetData>
  <mergeCells count="2">
    <mergeCell ref="B2:E2"/>
    <mergeCell ref="B3:C3"/>
  </mergeCells>
  <phoneticPr fontId="13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246AF2EC0AA4428F46B4E60AE2F8D9" ma:contentTypeVersion="22" ma:contentTypeDescription="Criar um novo documento." ma:contentTypeScope="" ma:versionID="9d3d091d8588941d00f7a47d827f6a8e">
  <xsd:schema xmlns:xsd="http://www.w3.org/2001/XMLSchema" xmlns:xs="http://www.w3.org/2001/XMLSchema" xmlns:p="http://schemas.microsoft.com/office/2006/metadata/properties" xmlns:ns2="675e08d6-7df5-4a80-bf60-531266d1d49b" xmlns:ns3="4b8df3a1-961c-4c1a-8da6-f194ea603153" targetNamespace="http://schemas.microsoft.com/office/2006/metadata/properties" ma:root="true" ma:fieldsID="a0f862ef78821ec75b2078e506211be3" ns2:_="" ns3:_="">
    <xsd:import namespace="675e08d6-7df5-4a80-bf60-531266d1d49b"/>
    <xsd:import namespace="4b8df3a1-961c-4c1a-8da6-f194ea603153"/>
    <xsd:element name="properties">
      <xsd:complexType>
        <xsd:sequence>
          <xsd:element name="documentManagement">
            <xsd:complexType>
              <xsd:all>
                <xsd:element ref="ns2:Dataeora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5e08d6-7df5-4a80-bf60-531266d1d49b" elementFormDefault="qualified">
    <xsd:import namespace="http://schemas.microsoft.com/office/2006/documentManagement/types"/>
    <xsd:import namespace="http://schemas.microsoft.com/office/infopath/2007/PartnerControls"/>
    <xsd:element name="Dataeora" ma:index="3" nillable="true" ma:displayName="Data e ora" ma:format="DateOnly" ma:internalName="Dataeora" ma:readOnly="false">
      <xsd:simpleType>
        <xsd:restriction base="dms:DateTime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hidden="true" ma:internalName="MediaServiceKeyPoints" ma:readOnly="true">
      <xsd:simpleType>
        <xsd:restriction base="dms:Note"/>
      </xsd:simpleType>
    </xsd:element>
    <xsd:element name="MediaServiceOCR" ma:index="16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m" ma:readOnly="false" ma:fieldId="{5cf76f15-5ced-4ddc-b409-7134ff3c332f}" ma:taxonomyMulti="true" ma:sspId="8fba5289-b0f5-4059-8e6c-3006df0b1f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hidden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7" nillable="true" ma:displayName="Estado da aprovação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8df3a1-961c-4c1a-8da6-f194ea60315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ilhado Com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Partilhado Com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0e05c1a3-f7a5-402e-964c-2d82de2d7311}" ma:internalName="TaxCatchAll" ma:readOnly="false" ma:showField="CatchAllData" ma:web="4b8df3a1-961c-4c1a-8da6-f194ea6031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ú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8df3a1-961c-4c1a-8da6-f194ea603153" xsi:nil="true"/>
    <lcf76f155ced4ddcb4097134ff3c332f xmlns="675e08d6-7df5-4a80-bf60-531266d1d49b">
      <Terms xmlns="http://schemas.microsoft.com/office/infopath/2007/PartnerControls"/>
    </lcf76f155ced4ddcb4097134ff3c332f>
    <Dataeora xmlns="675e08d6-7df5-4a80-bf60-531266d1d49b" xsi:nil="true"/>
    <_Flow_SignoffStatus xmlns="675e08d6-7df5-4a80-bf60-531266d1d49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3C7202-6FFE-48FC-BE0E-C41ADDCE8751}"/>
</file>

<file path=customXml/itemProps2.xml><?xml version="1.0" encoding="utf-8"?>
<ds:datastoreItem xmlns:ds="http://schemas.openxmlformats.org/officeDocument/2006/customXml" ds:itemID="{671317A6-9635-433B-B622-08F803ABCD75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675e08d6-7df5-4a80-bf60-531266d1d49b"/>
    <ds:schemaRef ds:uri="http://purl.org/dc/dcmitype/"/>
    <ds:schemaRef ds:uri="http://schemas.microsoft.com/office/2006/metadata/properties"/>
    <ds:schemaRef ds:uri="http://schemas.microsoft.com/office/infopath/2007/PartnerControls"/>
    <ds:schemaRef ds:uri="4b8df3a1-961c-4c1a-8da6-f194ea60315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4EBBB9E-E2BB-4552-8B92-670DA61DB7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Site Analysis HUB Mod C (POR)</vt:lpstr>
      <vt:lpstr>Site Analysis HUB Mod C</vt:lpstr>
      <vt:lpstr>Site Analysis HUB Mod C Rev1</vt:lpstr>
      <vt:lpstr>Site Analysis HUB Mod C_0 (POR)</vt:lpstr>
      <vt:lpstr>Site Analysis HUB Mod C_0</vt:lpstr>
      <vt:lpstr>Site AnalysisHUBmodC_0Rev1(POR)</vt:lpstr>
      <vt:lpstr>Site Analysis HUB mod C_0 Rev1</vt:lpstr>
      <vt:lpstr>HUB C_0 functional blocks</vt:lpstr>
      <vt:lpstr>HUB C_0 blocos funcionais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Raffaele Di Bernardo</dc:creator>
  <cp:lastModifiedBy>Giovanni.Rossi.ext</cp:lastModifiedBy>
  <dcterms:created xsi:type="dcterms:W3CDTF">2025-01-11T10:09:29Z</dcterms:created>
  <dcterms:modified xsi:type="dcterms:W3CDTF">2025-06-06T08:29:15Z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0x0101004E246AF2EC0AA4428F46B4E60AE2F8D9</vt:lpwstr>
  </property>
  <property fmtid="{D5CDD505-2E9C-101B-9397-08002B2CF9AE}" pid="3" name="MediaServiceImageTags">
    <vt:lpwstr/>
  </property>
</Properties>
</file>