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xr:revisionPtr revIDLastSave="0" documentId="8_{04B93D53-6369-4A19-9A1B-B5B4EAEE072A}" xr6:coauthVersionLast="47" xr6:coauthVersionMax="47" xr10:uidLastSave="{00000000-0000-0000-0000-000000000000}"/>
  <bookViews>
    <workbookView xWindow="348" yWindow="168" windowWidth="23016" windowHeight="12216" tabRatio="797" firstSheet="1" activeTab="4" xr2:uid="{543A7EE7-1369-4B65-A366-13DDA1B895F5}"/>
  </bookViews>
  <sheets>
    <sheet name="Site Analysis Mod C (POR)" sheetId="7" r:id="rId1"/>
    <sheet name="Site Analysis Mod C" sheetId="1" r:id="rId2"/>
    <sheet name="Site Analysis Mod C_0 (POR)" sheetId="8" r:id="rId3"/>
    <sheet name="Site Analysis Mod C_0" sheetId="4" r:id="rId4"/>
    <sheet name="CAAM C_0 functional blocks" sheetId="11" r:id="rId5"/>
    <sheet name="CAAM C_0 blocos funcionai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1" l="1"/>
  <c r="H22" i="11" s="1"/>
  <c r="G21" i="11"/>
  <c r="H16" i="11"/>
  <c r="I16" i="11" s="1"/>
  <c r="G16" i="11"/>
  <c r="E16" i="11"/>
  <c r="I16" i="10"/>
  <c r="H22" i="10"/>
  <c r="H16" i="10"/>
  <c r="G22" i="10"/>
  <c r="G21" i="10"/>
  <c r="G16" i="10"/>
  <c r="D53" i="8"/>
  <c r="F43" i="8"/>
  <c r="E16" i="10"/>
  <c r="D29" i="8"/>
  <c r="D23" i="8"/>
  <c r="D38" i="7"/>
  <c r="D23" i="7"/>
  <c r="D32" i="7"/>
  <c r="M32" i="7"/>
  <c r="J32" i="7"/>
  <c r="K32" i="7" s="1"/>
  <c r="H32" i="7"/>
  <c r="F32" i="7"/>
  <c r="D32" i="8"/>
  <c r="M32" i="8"/>
  <c r="H32" i="8"/>
  <c r="F32" i="8"/>
  <c r="J32" i="8" s="1"/>
  <c r="K32" i="8" s="1"/>
  <c r="D52" i="7"/>
  <c r="D51" i="7"/>
  <c r="D50" i="7"/>
  <c r="D49" i="7"/>
  <c r="D47" i="7"/>
  <c r="D45" i="7"/>
  <c r="D43" i="7"/>
  <c r="D42" i="7"/>
  <c r="D33" i="7"/>
  <c r="D17" i="7"/>
  <c r="D15" i="7"/>
  <c r="D7" i="7"/>
  <c r="D52" i="8"/>
  <c r="D51" i="8"/>
  <c r="D50" i="8"/>
  <c r="D49" i="8"/>
  <c r="D47" i="8"/>
  <c r="D45" i="8"/>
  <c r="D43" i="8"/>
  <c r="D42" i="8"/>
  <c r="D38" i="8"/>
  <c r="D33" i="8"/>
  <c r="D15" i="8"/>
  <c r="D7" i="8"/>
  <c r="D53" i="7" l="1"/>
  <c r="D53" i="4"/>
  <c r="L53" i="8"/>
  <c r="E53" i="8"/>
  <c r="P55" i="8" s="1"/>
  <c r="M52" i="8"/>
  <c r="J52" i="8"/>
  <c r="K52" i="8" s="1"/>
  <c r="H52" i="8"/>
  <c r="M51" i="8"/>
  <c r="J51" i="8"/>
  <c r="K51" i="8" s="1"/>
  <c r="H51" i="8"/>
  <c r="M50" i="8"/>
  <c r="J50" i="8"/>
  <c r="K50" i="8" s="1"/>
  <c r="H50" i="8"/>
  <c r="M49" i="8"/>
  <c r="J49" i="8"/>
  <c r="K49" i="8" s="1"/>
  <c r="H49" i="8"/>
  <c r="M48" i="8"/>
  <c r="J48" i="8"/>
  <c r="H48" i="8"/>
  <c r="M47" i="8"/>
  <c r="J47" i="8"/>
  <c r="H47" i="8"/>
  <c r="O46" i="8"/>
  <c r="P46" i="8" s="1"/>
  <c r="Q46" i="8" s="1"/>
  <c r="Q42" i="8" s="1"/>
  <c r="M46" i="8"/>
  <c r="H46" i="8"/>
  <c r="F46" i="8"/>
  <c r="J46" i="8" s="1"/>
  <c r="K46" i="8" s="1"/>
  <c r="M45" i="8"/>
  <c r="H45" i="8"/>
  <c r="F45" i="8"/>
  <c r="J45" i="8" s="1"/>
  <c r="K45" i="8" s="1"/>
  <c r="M44" i="8"/>
  <c r="H44" i="8"/>
  <c r="F44" i="8"/>
  <c r="J44" i="8" s="1"/>
  <c r="K44" i="8" s="1"/>
  <c r="M43" i="8"/>
  <c r="H43" i="8"/>
  <c r="J43" i="8"/>
  <c r="K43" i="8" s="1"/>
  <c r="H42" i="8"/>
  <c r="F42" i="8"/>
  <c r="J42" i="8" s="1"/>
  <c r="K42" i="8" s="1"/>
  <c r="M41" i="8"/>
  <c r="H41" i="8"/>
  <c r="F41" i="8"/>
  <c r="J41" i="8" s="1"/>
  <c r="K41" i="8" s="1"/>
  <c r="M40" i="8"/>
  <c r="H40" i="8"/>
  <c r="F40" i="8"/>
  <c r="J40" i="8" s="1"/>
  <c r="K40" i="8" s="1"/>
  <c r="M39" i="8"/>
  <c r="H39" i="8"/>
  <c r="F39" i="8"/>
  <c r="J39" i="8" s="1"/>
  <c r="K39" i="8" s="1"/>
  <c r="M38" i="8"/>
  <c r="H38" i="8"/>
  <c r="F38" i="8"/>
  <c r="J38" i="8" s="1"/>
  <c r="K38" i="8" s="1"/>
  <c r="M37" i="8"/>
  <c r="H37" i="8"/>
  <c r="F37" i="8"/>
  <c r="J37" i="8" s="1"/>
  <c r="K37" i="8" s="1"/>
  <c r="M36" i="8"/>
  <c r="H36" i="8"/>
  <c r="F36" i="8"/>
  <c r="J36" i="8" s="1"/>
  <c r="K36" i="8" s="1"/>
  <c r="M35" i="8"/>
  <c r="H35" i="8"/>
  <c r="F35" i="8"/>
  <c r="J35" i="8" s="1"/>
  <c r="K35" i="8" s="1"/>
  <c r="M34" i="8"/>
  <c r="H34" i="8"/>
  <c r="F34" i="8"/>
  <c r="J34" i="8" s="1"/>
  <c r="K34" i="8" s="1"/>
  <c r="M33" i="8"/>
  <c r="H33" i="8"/>
  <c r="F33" i="8"/>
  <c r="J33" i="8" s="1"/>
  <c r="K33" i="8" s="1"/>
  <c r="M28" i="8"/>
  <c r="H28" i="8"/>
  <c r="F28" i="8"/>
  <c r="J28" i="8" s="1"/>
  <c r="K28" i="8" s="1"/>
  <c r="M27" i="8"/>
  <c r="H27" i="8"/>
  <c r="F27" i="8"/>
  <c r="J27" i="8" s="1"/>
  <c r="K27" i="8" s="1"/>
  <c r="M26" i="8"/>
  <c r="H26" i="8"/>
  <c r="F26" i="8"/>
  <c r="J26" i="8" s="1"/>
  <c r="K26" i="8" s="1"/>
  <c r="M25" i="8"/>
  <c r="H25" i="8"/>
  <c r="F25" i="8"/>
  <c r="J25" i="8" s="1"/>
  <c r="K25" i="8" s="1"/>
  <c r="M31" i="8"/>
  <c r="H31" i="8"/>
  <c r="F31" i="8"/>
  <c r="J31" i="8" s="1"/>
  <c r="K31" i="8" s="1"/>
  <c r="M30" i="8"/>
  <c r="H30" i="8"/>
  <c r="F30" i="8"/>
  <c r="J30" i="8" s="1"/>
  <c r="K30" i="8" s="1"/>
  <c r="M29" i="8"/>
  <c r="H29" i="8"/>
  <c r="F29" i="8"/>
  <c r="J29" i="8" s="1"/>
  <c r="K29" i="8" s="1"/>
  <c r="M24" i="8"/>
  <c r="H24" i="8"/>
  <c r="F24" i="8"/>
  <c r="J24" i="8" s="1"/>
  <c r="K24" i="8" s="1"/>
  <c r="M23" i="8"/>
  <c r="H23" i="8"/>
  <c r="F23" i="8"/>
  <c r="J23" i="8" s="1"/>
  <c r="K23" i="8" s="1"/>
  <c r="M22" i="8"/>
  <c r="H22" i="8"/>
  <c r="F22" i="8"/>
  <c r="J22" i="8" s="1"/>
  <c r="K22" i="8" s="1"/>
  <c r="M21" i="8"/>
  <c r="H21" i="8"/>
  <c r="F21" i="8"/>
  <c r="J21" i="8" s="1"/>
  <c r="K21" i="8" s="1"/>
  <c r="M20" i="8"/>
  <c r="H20" i="8"/>
  <c r="F20" i="8"/>
  <c r="J20" i="8" s="1"/>
  <c r="K20" i="8" s="1"/>
  <c r="M19" i="8"/>
  <c r="H19" i="8"/>
  <c r="F19" i="8"/>
  <c r="J19" i="8" s="1"/>
  <c r="K19" i="8" s="1"/>
  <c r="M18" i="8"/>
  <c r="H18" i="8"/>
  <c r="F18" i="8"/>
  <c r="J18" i="8" s="1"/>
  <c r="K18" i="8" s="1"/>
  <c r="M17" i="8"/>
  <c r="H17" i="8"/>
  <c r="F17" i="8"/>
  <c r="J17" i="8" s="1"/>
  <c r="K17" i="8" s="1"/>
  <c r="M16" i="8"/>
  <c r="H16" i="8"/>
  <c r="F16" i="8"/>
  <c r="J16" i="8" s="1"/>
  <c r="K16" i="8" s="1"/>
  <c r="M15" i="8"/>
  <c r="H15" i="8"/>
  <c r="F15" i="8"/>
  <c r="J15" i="8" s="1"/>
  <c r="K15" i="8" s="1"/>
  <c r="M14" i="8"/>
  <c r="H14" i="8"/>
  <c r="F14" i="8"/>
  <c r="J14" i="8" s="1"/>
  <c r="K14" i="8" s="1"/>
  <c r="M13" i="8"/>
  <c r="H13" i="8"/>
  <c r="F13" i="8"/>
  <c r="J13" i="8" s="1"/>
  <c r="K13" i="8" s="1"/>
  <c r="M12" i="8"/>
  <c r="H12" i="8"/>
  <c r="F12" i="8"/>
  <c r="J12" i="8" s="1"/>
  <c r="K12" i="8" s="1"/>
  <c r="M11" i="8"/>
  <c r="H11" i="8"/>
  <c r="F11" i="8"/>
  <c r="J11" i="8" s="1"/>
  <c r="K11" i="8" s="1"/>
  <c r="M10" i="8"/>
  <c r="H10" i="8"/>
  <c r="F10" i="8"/>
  <c r="J10" i="8" s="1"/>
  <c r="K10" i="8" s="1"/>
  <c r="M9" i="8"/>
  <c r="H9" i="8"/>
  <c r="F9" i="8"/>
  <c r="J9" i="8" s="1"/>
  <c r="K9" i="8" s="1"/>
  <c r="M8" i="8"/>
  <c r="H8" i="8"/>
  <c r="F8" i="8"/>
  <c r="J8" i="8" s="1"/>
  <c r="K8" i="8" s="1"/>
  <c r="M7" i="8"/>
  <c r="H7" i="8"/>
  <c r="F7" i="8"/>
  <c r="L53" i="7"/>
  <c r="E53" i="7"/>
  <c r="P56" i="7" s="1"/>
  <c r="J52" i="7"/>
  <c r="K52" i="7" s="1"/>
  <c r="H52" i="7"/>
  <c r="M51" i="7"/>
  <c r="J51" i="7"/>
  <c r="K51" i="7" s="1"/>
  <c r="H51" i="7"/>
  <c r="M50" i="7"/>
  <c r="J50" i="7"/>
  <c r="K50" i="7" s="1"/>
  <c r="H50" i="7"/>
  <c r="M49" i="7"/>
  <c r="J49" i="7"/>
  <c r="K49" i="7" s="1"/>
  <c r="H49" i="7"/>
  <c r="M48" i="7"/>
  <c r="J48" i="7"/>
  <c r="H48" i="7"/>
  <c r="M47" i="7"/>
  <c r="J47" i="7"/>
  <c r="H47" i="7"/>
  <c r="O46" i="7"/>
  <c r="P46" i="7" s="1"/>
  <c r="Q46" i="7" s="1"/>
  <c r="Q42" i="7" s="1"/>
  <c r="M46" i="7"/>
  <c r="H46" i="7"/>
  <c r="F46" i="7"/>
  <c r="J46" i="7" s="1"/>
  <c r="K46" i="7" s="1"/>
  <c r="M45" i="7"/>
  <c r="H45" i="7"/>
  <c r="F45" i="7"/>
  <c r="J45" i="7" s="1"/>
  <c r="K45" i="7" s="1"/>
  <c r="M44" i="7"/>
  <c r="H44" i="7"/>
  <c r="F44" i="7"/>
  <c r="J44" i="7" s="1"/>
  <c r="K44" i="7" s="1"/>
  <c r="M43" i="7"/>
  <c r="H43" i="7"/>
  <c r="F43" i="7"/>
  <c r="J43" i="7" s="1"/>
  <c r="K43" i="7" s="1"/>
  <c r="M42" i="7"/>
  <c r="H42" i="7"/>
  <c r="F42" i="7"/>
  <c r="J42" i="7" s="1"/>
  <c r="K42" i="7" s="1"/>
  <c r="M41" i="7"/>
  <c r="H41" i="7"/>
  <c r="F41" i="7"/>
  <c r="J41" i="7" s="1"/>
  <c r="K41" i="7" s="1"/>
  <c r="M40" i="7"/>
  <c r="H40" i="7"/>
  <c r="F40" i="7"/>
  <c r="J40" i="7" s="1"/>
  <c r="K40" i="7" s="1"/>
  <c r="M39" i="7"/>
  <c r="J39" i="7"/>
  <c r="K39" i="7" s="1"/>
  <c r="H39" i="7"/>
  <c r="F39" i="7"/>
  <c r="M38" i="7"/>
  <c r="H38" i="7"/>
  <c r="F38" i="7"/>
  <c r="J38" i="7" s="1"/>
  <c r="K38" i="7" s="1"/>
  <c r="M37" i="7"/>
  <c r="H37" i="7"/>
  <c r="F37" i="7"/>
  <c r="J37" i="7" s="1"/>
  <c r="K37" i="7" s="1"/>
  <c r="M36" i="7"/>
  <c r="H36" i="7"/>
  <c r="F36" i="7"/>
  <c r="J36" i="7" s="1"/>
  <c r="K36" i="7" s="1"/>
  <c r="M35" i="7"/>
  <c r="H35" i="7"/>
  <c r="F35" i="7"/>
  <c r="J35" i="7" s="1"/>
  <c r="K35" i="7" s="1"/>
  <c r="M34" i="7"/>
  <c r="H34" i="7"/>
  <c r="F34" i="7"/>
  <c r="J34" i="7" s="1"/>
  <c r="K34" i="7" s="1"/>
  <c r="M33" i="7"/>
  <c r="H33" i="7"/>
  <c r="F33" i="7"/>
  <c r="J33" i="7" s="1"/>
  <c r="K33" i="7" s="1"/>
  <c r="M31" i="7"/>
  <c r="H31" i="7"/>
  <c r="F31" i="7"/>
  <c r="J31" i="7" s="1"/>
  <c r="K31" i="7" s="1"/>
  <c r="M30" i="7"/>
  <c r="J30" i="7"/>
  <c r="K30" i="7" s="1"/>
  <c r="H30" i="7"/>
  <c r="F30" i="7"/>
  <c r="M29" i="7"/>
  <c r="H29" i="7"/>
  <c r="F29" i="7"/>
  <c r="J29" i="7" s="1"/>
  <c r="K29" i="7" s="1"/>
  <c r="M28" i="7"/>
  <c r="H28" i="7"/>
  <c r="F28" i="7"/>
  <c r="J28" i="7" s="1"/>
  <c r="K28" i="7" s="1"/>
  <c r="M27" i="7"/>
  <c r="H27" i="7"/>
  <c r="F27" i="7"/>
  <c r="J27" i="7" s="1"/>
  <c r="K27" i="7" s="1"/>
  <c r="M26" i="7"/>
  <c r="H26" i="7"/>
  <c r="F26" i="7"/>
  <c r="J26" i="7" s="1"/>
  <c r="K26" i="7" s="1"/>
  <c r="M25" i="7"/>
  <c r="H25" i="7"/>
  <c r="F25" i="7"/>
  <c r="J25" i="7" s="1"/>
  <c r="K25" i="7" s="1"/>
  <c r="M24" i="7"/>
  <c r="H24" i="7"/>
  <c r="F24" i="7"/>
  <c r="J24" i="7" s="1"/>
  <c r="K24" i="7" s="1"/>
  <c r="M23" i="7"/>
  <c r="H23" i="7"/>
  <c r="F23" i="7"/>
  <c r="J23" i="7" s="1"/>
  <c r="K23" i="7" s="1"/>
  <c r="M22" i="7"/>
  <c r="H22" i="7"/>
  <c r="F22" i="7"/>
  <c r="J22" i="7" s="1"/>
  <c r="K22" i="7" s="1"/>
  <c r="M21" i="7"/>
  <c r="H21" i="7"/>
  <c r="F21" i="7"/>
  <c r="J21" i="7" s="1"/>
  <c r="K21" i="7" s="1"/>
  <c r="M20" i="7"/>
  <c r="H20" i="7"/>
  <c r="F20" i="7"/>
  <c r="J20" i="7" s="1"/>
  <c r="K20" i="7" s="1"/>
  <c r="M19" i="7"/>
  <c r="H19" i="7"/>
  <c r="F19" i="7"/>
  <c r="J19" i="7" s="1"/>
  <c r="K19" i="7" s="1"/>
  <c r="M18" i="7"/>
  <c r="H18" i="7"/>
  <c r="F18" i="7"/>
  <c r="J18" i="7" s="1"/>
  <c r="K18" i="7" s="1"/>
  <c r="M17" i="7"/>
  <c r="H17" i="7"/>
  <c r="F17" i="7"/>
  <c r="J17" i="7" s="1"/>
  <c r="K17" i="7" s="1"/>
  <c r="M16" i="7"/>
  <c r="H16" i="7"/>
  <c r="F16" i="7"/>
  <c r="J16" i="7" s="1"/>
  <c r="K16" i="7" s="1"/>
  <c r="M15" i="7"/>
  <c r="H15" i="7"/>
  <c r="F15" i="7"/>
  <c r="J15" i="7" s="1"/>
  <c r="K15" i="7" s="1"/>
  <c r="M14" i="7"/>
  <c r="H14" i="7"/>
  <c r="F14" i="7"/>
  <c r="J14" i="7" s="1"/>
  <c r="K14" i="7" s="1"/>
  <c r="M13" i="7"/>
  <c r="H13" i="7"/>
  <c r="F13" i="7"/>
  <c r="J13" i="7" s="1"/>
  <c r="K13" i="7" s="1"/>
  <c r="M12" i="7"/>
  <c r="H12" i="7"/>
  <c r="F12" i="7"/>
  <c r="J12" i="7" s="1"/>
  <c r="K12" i="7" s="1"/>
  <c r="M11" i="7"/>
  <c r="H11" i="7"/>
  <c r="F11" i="7"/>
  <c r="J11" i="7" s="1"/>
  <c r="K11" i="7" s="1"/>
  <c r="M10" i="7"/>
  <c r="H10" i="7"/>
  <c r="F10" i="7"/>
  <c r="J10" i="7" s="1"/>
  <c r="K10" i="7" s="1"/>
  <c r="M9" i="7"/>
  <c r="H9" i="7"/>
  <c r="F9" i="7"/>
  <c r="J9" i="7" s="1"/>
  <c r="K9" i="7" s="1"/>
  <c r="M8" i="7"/>
  <c r="H8" i="7"/>
  <c r="F8" i="7"/>
  <c r="J8" i="7" s="1"/>
  <c r="K8" i="7" s="1"/>
  <c r="M7" i="7"/>
  <c r="H7" i="7"/>
  <c r="F7" i="7"/>
  <c r="J7" i="7" s="1"/>
  <c r="N46" i="4"/>
  <c r="O46" i="4" s="1"/>
  <c r="P46" i="4" s="1"/>
  <c r="P42" i="4" s="1"/>
  <c r="L35" i="4"/>
  <c r="G35" i="4"/>
  <c r="L25" i="4"/>
  <c r="G25" i="4"/>
  <c r="G48" i="1"/>
  <c r="G47" i="1"/>
  <c r="L35" i="1"/>
  <c r="I35" i="1"/>
  <c r="J35" i="1" s="1"/>
  <c r="G35" i="1"/>
  <c r="L25" i="1"/>
  <c r="I25" i="1"/>
  <c r="J25" i="1" s="1"/>
  <c r="G25" i="1"/>
  <c r="N46" i="1"/>
  <c r="O46" i="1" s="1"/>
  <c r="P46" i="1" s="1"/>
  <c r="P42" i="1" s="1"/>
  <c r="E25" i="1"/>
  <c r="E25" i="4"/>
  <c r="I25" i="4" s="1"/>
  <c r="J25" i="4" s="1"/>
  <c r="E35" i="1"/>
  <c r="E35" i="4"/>
  <c r="I35" i="4" s="1"/>
  <c r="J35" i="4" s="1"/>
  <c r="L17" i="4"/>
  <c r="L19" i="4"/>
  <c r="L20" i="4"/>
  <c r="L21" i="4"/>
  <c r="L22" i="4"/>
  <c r="L18" i="4"/>
  <c r="K53" i="4"/>
  <c r="O55" i="4"/>
  <c r="L52" i="4"/>
  <c r="I52" i="4"/>
  <c r="J52" i="4" s="1"/>
  <c r="G52" i="4"/>
  <c r="L51" i="4"/>
  <c r="I51" i="4"/>
  <c r="J51" i="4" s="1"/>
  <c r="G51" i="4"/>
  <c r="L50" i="4"/>
  <c r="I50" i="4"/>
  <c r="J50" i="4" s="1"/>
  <c r="G50" i="4"/>
  <c r="L49" i="4"/>
  <c r="I49" i="4"/>
  <c r="J49" i="4" s="1"/>
  <c r="G49" i="4"/>
  <c r="L48" i="4"/>
  <c r="I48" i="4"/>
  <c r="G48" i="4"/>
  <c r="L47" i="4"/>
  <c r="I47" i="4"/>
  <c r="G47" i="4"/>
  <c r="L46" i="4"/>
  <c r="G46" i="4"/>
  <c r="E46" i="4"/>
  <c r="I46" i="4" s="1"/>
  <c r="J46" i="4" s="1"/>
  <c r="L45" i="4"/>
  <c r="G45" i="4"/>
  <c r="E45" i="4"/>
  <c r="I45" i="4" s="1"/>
  <c r="J45" i="4" s="1"/>
  <c r="L44" i="4"/>
  <c r="G44" i="4"/>
  <c r="E44" i="4"/>
  <c r="I44" i="4" s="1"/>
  <c r="J44" i="4" s="1"/>
  <c r="L43" i="4"/>
  <c r="G43" i="4"/>
  <c r="E43" i="4"/>
  <c r="I43" i="4" s="1"/>
  <c r="J43" i="4" s="1"/>
  <c r="G42" i="4"/>
  <c r="E42" i="4"/>
  <c r="I42" i="4" s="1"/>
  <c r="J42" i="4" s="1"/>
  <c r="L41" i="4"/>
  <c r="G41" i="4"/>
  <c r="E41" i="4"/>
  <c r="I41" i="4" s="1"/>
  <c r="J41" i="4" s="1"/>
  <c r="L40" i="4"/>
  <c r="G40" i="4"/>
  <c r="E40" i="4"/>
  <c r="I40" i="4" s="1"/>
  <c r="J40" i="4" s="1"/>
  <c r="L39" i="4"/>
  <c r="G39" i="4"/>
  <c r="E39" i="4"/>
  <c r="I39" i="4" s="1"/>
  <c r="J39" i="4" s="1"/>
  <c r="L38" i="4"/>
  <c r="G38" i="4"/>
  <c r="E38" i="4"/>
  <c r="I38" i="4" s="1"/>
  <c r="J38" i="4" s="1"/>
  <c r="L37" i="4"/>
  <c r="G37" i="4"/>
  <c r="E37" i="4"/>
  <c r="I37" i="4" s="1"/>
  <c r="J37" i="4" s="1"/>
  <c r="L36" i="4"/>
  <c r="G36" i="4"/>
  <c r="E36" i="4"/>
  <c r="I36" i="4" s="1"/>
  <c r="J36" i="4" s="1"/>
  <c r="L34" i="4"/>
  <c r="G34" i="4"/>
  <c r="E34" i="4"/>
  <c r="I34" i="4" s="1"/>
  <c r="J34" i="4" s="1"/>
  <c r="L33" i="4"/>
  <c r="G33" i="4"/>
  <c r="E33" i="4"/>
  <c r="I33" i="4" s="1"/>
  <c r="J33" i="4" s="1"/>
  <c r="L32" i="4"/>
  <c r="G32" i="4"/>
  <c r="E32" i="4"/>
  <c r="I32" i="4" s="1"/>
  <c r="J32" i="4" s="1"/>
  <c r="L31" i="4"/>
  <c r="G31" i="4"/>
  <c r="E31" i="4"/>
  <c r="I31" i="4" s="1"/>
  <c r="J31" i="4" s="1"/>
  <c r="L30" i="4"/>
  <c r="G30" i="4"/>
  <c r="E30" i="4"/>
  <c r="I30" i="4" s="1"/>
  <c r="J30" i="4" s="1"/>
  <c r="L29" i="4"/>
  <c r="G29" i="4"/>
  <c r="E29" i="4"/>
  <c r="I29" i="4" s="1"/>
  <c r="J29" i="4" s="1"/>
  <c r="L28" i="4"/>
  <c r="G28" i="4"/>
  <c r="E28" i="4"/>
  <c r="I28" i="4" s="1"/>
  <c r="J28" i="4" s="1"/>
  <c r="L27" i="4"/>
  <c r="G27" i="4"/>
  <c r="E27" i="4"/>
  <c r="I27" i="4" s="1"/>
  <c r="J27" i="4" s="1"/>
  <c r="L26" i="4"/>
  <c r="G26" i="4"/>
  <c r="E26" i="4"/>
  <c r="I26" i="4" s="1"/>
  <c r="J26" i="4" s="1"/>
  <c r="L24" i="4"/>
  <c r="G24" i="4"/>
  <c r="E24" i="4"/>
  <c r="I24" i="4" s="1"/>
  <c r="J24" i="4" s="1"/>
  <c r="L23" i="4"/>
  <c r="G23" i="4"/>
  <c r="E23" i="4"/>
  <c r="I23" i="4" s="1"/>
  <c r="J23" i="4" s="1"/>
  <c r="G22" i="4"/>
  <c r="E22" i="4"/>
  <c r="I22" i="4" s="1"/>
  <c r="J22" i="4" s="1"/>
  <c r="G21" i="4"/>
  <c r="E21" i="4"/>
  <c r="I21" i="4" s="1"/>
  <c r="J21" i="4" s="1"/>
  <c r="G20" i="4"/>
  <c r="E20" i="4"/>
  <c r="I20" i="4" s="1"/>
  <c r="J20" i="4" s="1"/>
  <c r="G19" i="4"/>
  <c r="E19" i="4"/>
  <c r="I19" i="4" s="1"/>
  <c r="J19" i="4" s="1"/>
  <c r="G18" i="4"/>
  <c r="E18" i="4"/>
  <c r="I18" i="4" s="1"/>
  <c r="J18" i="4" s="1"/>
  <c r="G17" i="4"/>
  <c r="E17" i="4"/>
  <c r="I17" i="4" s="1"/>
  <c r="J17" i="4" s="1"/>
  <c r="L16" i="4"/>
  <c r="G16" i="4"/>
  <c r="E16" i="4"/>
  <c r="I16" i="4" s="1"/>
  <c r="J16" i="4" s="1"/>
  <c r="L15" i="4"/>
  <c r="G15" i="4"/>
  <c r="E15" i="4"/>
  <c r="I15" i="4" s="1"/>
  <c r="J15" i="4" s="1"/>
  <c r="L14" i="4"/>
  <c r="G14" i="4"/>
  <c r="E14" i="4"/>
  <c r="I14" i="4" s="1"/>
  <c r="J14" i="4" s="1"/>
  <c r="L13" i="4"/>
  <c r="G13" i="4"/>
  <c r="E13" i="4"/>
  <c r="I13" i="4" s="1"/>
  <c r="J13" i="4" s="1"/>
  <c r="L12" i="4"/>
  <c r="G12" i="4"/>
  <c r="E12" i="4"/>
  <c r="I12" i="4" s="1"/>
  <c r="J12" i="4" s="1"/>
  <c r="L11" i="4"/>
  <c r="G11" i="4"/>
  <c r="E11" i="4"/>
  <c r="I11" i="4" s="1"/>
  <c r="J11" i="4" s="1"/>
  <c r="L10" i="4"/>
  <c r="G10" i="4"/>
  <c r="E10" i="4"/>
  <c r="I10" i="4" s="1"/>
  <c r="J10" i="4" s="1"/>
  <c r="L9" i="4"/>
  <c r="G9" i="4"/>
  <c r="E9" i="4"/>
  <c r="I9" i="4" s="1"/>
  <c r="J9" i="4" s="1"/>
  <c r="L8" i="4"/>
  <c r="G8" i="4"/>
  <c r="E8" i="4"/>
  <c r="I8" i="4" s="1"/>
  <c r="J8" i="4" s="1"/>
  <c r="L7" i="4"/>
  <c r="G7" i="4"/>
  <c r="E7" i="4"/>
  <c r="M53" i="8" l="1"/>
  <c r="O53" i="8" s="1"/>
  <c r="M53" i="7"/>
  <c r="O53" i="7" s="1"/>
  <c r="H53" i="7"/>
  <c r="P57" i="7" s="1"/>
  <c r="F53" i="8"/>
  <c r="H53" i="8"/>
  <c r="R55" i="8" s="1"/>
  <c r="J7" i="8"/>
  <c r="J53" i="7"/>
  <c r="F53" i="7"/>
  <c r="K7" i="7"/>
  <c r="K53" i="7" s="1"/>
  <c r="N53" i="7" s="1"/>
  <c r="L53" i="4"/>
  <c r="N53" i="4" s="1"/>
  <c r="E53" i="4"/>
  <c r="G53" i="4"/>
  <c r="O56" i="4" s="1"/>
  <c r="I7" i="4"/>
  <c r="P56" i="8" l="1"/>
  <c r="R56" i="7"/>
  <c r="P53" i="7"/>
  <c r="J53" i="8"/>
  <c r="K7" i="8"/>
  <c r="K53" i="8" s="1"/>
  <c r="N53" i="8" s="1"/>
  <c r="P53" i="8" s="1"/>
  <c r="Q55" i="4"/>
  <c r="J7" i="4"/>
  <c r="J53" i="4" s="1"/>
  <c r="M53" i="4" s="1"/>
  <c r="O53" i="4" s="1"/>
  <c r="I53" i="4"/>
  <c r="D53" i="1" l="1"/>
  <c r="O56" i="1" s="1"/>
  <c r="K53" i="1"/>
  <c r="I49" i="1" l="1"/>
  <c r="J49" i="1" s="1"/>
  <c r="I50" i="1"/>
  <c r="J50" i="1" s="1"/>
  <c r="I51" i="1"/>
  <c r="J51" i="1" s="1"/>
  <c r="I48" i="1"/>
  <c r="I47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6" i="1"/>
  <c r="L27" i="1"/>
  <c r="L28" i="1"/>
  <c r="L29" i="1"/>
  <c r="L30" i="1"/>
  <c r="L31" i="1"/>
  <c r="L32" i="1"/>
  <c r="L33" i="1"/>
  <c r="L34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7" i="1"/>
  <c r="L8" i="1"/>
  <c r="G42" i="1"/>
  <c r="G37" i="1"/>
  <c r="G36" i="1"/>
  <c r="G34" i="1"/>
  <c r="G29" i="1"/>
  <c r="G24" i="1"/>
  <c r="G21" i="1" l="1"/>
  <c r="G13" i="1" l="1"/>
  <c r="I52" i="1"/>
  <c r="J52" i="1" s="1"/>
  <c r="G46" i="1"/>
  <c r="E46" i="1"/>
  <c r="I46" i="1" s="1"/>
  <c r="J46" i="1" s="1"/>
  <c r="G45" i="1"/>
  <c r="E45" i="1"/>
  <c r="I45" i="1" s="1"/>
  <c r="J45" i="1" s="1"/>
  <c r="E43" i="1"/>
  <c r="I43" i="1" s="1"/>
  <c r="J43" i="1" s="1"/>
  <c r="G49" i="1"/>
  <c r="G52" i="1"/>
  <c r="E42" i="1"/>
  <c r="I42" i="1" s="1"/>
  <c r="J42" i="1" s="1"/>
  <c r="G31" i="1"/>
  <c r="G40" i="1"/>
  <c r="E40" i="1"/>
  <c r="I40" i="1" s="1"/>
  <c r="J40" i="1" s="1"/>
  <c r="G39" i="1"/>
  <c r="E39" i="1"/>
  <c r="I39" i="1" s="1"/>
  <c r="J39" i="1" s="1"/>
  <c r="E28" i="1"/>
  <c r="I28" i="1" s="1"/>
  <c r="J28" i="1" s="1"/>
  <c r="G28" i="1"/>
  <c r="E36" i="1" l="1"/>
  <c r="I36" i="1" s="1"/>
  <c r="J36" i="1" s="1"/>
  <c r="E34" i="1"/>
  <c r="I34" i="1" s="1"/>
  <c r="J34" i="1" s="1"/>
  <c r="G33" i="1"/>
  <c r="E33" i="1"/>
  <c r="I33" i="1" s="1"/>
  <c r="J33" i="1" s="1"/>
  <c r="G19" i="1"/>
  <c r="G20" i="1"/>
  <c r="G22" i="1"/>
  <c r="E19" i="1"/>
  <c r="I19" i="1" s="1"/>
  <c r="J19" i="1" s="1"/>
  <c r="E17" i="1"/>
  <c r="I17" i="1" s="1"/>
  <c r="J17" i="1" s="1"/>
  <c r="G17" i="1"/>
  <c r="E18" i="1"/>
  <c r="I18" i="1" s="1"/>
  <c r="J18" i="1" s="1"/>
  <c r="G18" i="1"/>
  <c r="E20" i="1"/>
  <c r="I20" i="1" s="1"/>
  <c r="J20" i="1" s="1"/>
  <c r="E21" i="1"/>
  <c r="I21" i="1" s="1"/>
  <c r="J21" i="1" s="1"/>
  <c r="E22" i="1"/>
  <c r="I22" i="1" s="1"/>
  <c r="J22" i="1" s="1"/>
  <c r="E13" i="1"/>
  <c r="I13" i="1" s="1"/>
  <c r="J13" i="1" s="1"/>
  <c r="E14" i="1"/>
  <c r="I14" i="1" s="1"/>
  <c r="J14" i="1" s="1"/>
  <c r="G11" i="1"/>
  <c r="G12" i="1"/>
  <c r="G14" i="1"/>
  <c r="E11" i="1"/>
  <c r="I11" i="1" s="1"/>
  <c r="J11" i="1" s="1"/>
  <c r="E12" i="1"/>
  <c r="G38" i="1"/>
  <c r="E30" i="1"/>
  <c r="I30" i="1" s="1"/>
  <c r="J30" i="1" s="1"/>
  <c r="E31" i="1"/>
  <c r="I31" i="1" s="1"/>
  <c r="J31" i="1" s="1"/>
  <c r="E32" i="1"/>
  <c r="I32" i="1" s="1"/>
  <c r="J32" i="1" s="1"/>
  <c r="E37" i="1"/>
  <c r="I37" i="1" s="1"/>
  <c r="J37" i="1" s="1"/>
  <c r="E41" i="1"/>
  <c r="I41" i="1" s="1"/>
  <c r="J41" i="1" s="1"/>
  <c r="E44" i="1"/>
  <c r="I44" i="1" s="1"/>
  <c r="J44" i="1" s="1"/>
  <c r="E29" i="1"/>
  <c r="I29" i="1" s="1"/>
  <c r="J29" i="1" s="1"/>
  <c r="G30" i="1"/>
  <c r="G23" i="1"/>
  <c r="G26" i="1"/>
  <c r="G27" i="1"/>
  <c r="G32" i="1"/>
  <c r="G41" i="1"/>
  <c r="G43" i="1"/>
  <c r="G44" i="1"/>
  <c r="G50" i="1"/>
  <c r="G51" i="1"/>
  <c r="E23" i="1"/>
  <c r="I23" i="1" s="1"/>
  <c r="J23" i="1" s="1"/>
  <c r="E24" i="1"/>
  <c r="I24" i="1" s="1"/>
  <c r="J24" i="1" s="1"/>
  <c r="E26" i="1"/>
  <c r="I26" i="1" s="1"/>
  <c r="J26" i="1" s="1"/>
  <c r="E27" i="1"/>
  <c r="I27" i="1" s="1"/>
  <c r="J27" i="1" s="1"/>
  <c r="E16" i="1"/>
  <c r="I16" i="1" s="1"/>
  <c r="J16" i="1" s="1"/>
  <c r="E15" i="1"/>
  <c r="I15" i="1" s="1"/>
  <c r="J15" i="1" s="1"/>
  <c r="G16" i="1"/>
  <c r="G15" i="1"/>
  <c r="G7" i="1"/>
  <c r="G8" i="1"/>
  <c r="G9" i="1"/>
  <c r="G10" i="1"/>
  <c r="E7" i="1"/>
  <c r="I7" i="1" s="1"/>
  <c r="J7" i="1" s="1"/>
  <c r="E8" i="1"/>
  <c r="I8" i="1" s="1"/>
  <c r="J8" i="1" s="1"/>
  <c r="E9" i="1"/>
  <c r="I9" i="1" s="1"/>
  <c r="J9" i="1" s="1"/>
  <c r="E10" i="1"/>
  <c r="I10" i="1" s="1"/>
  <c r="J10" i="1" s="1"/>
  <c r="G53" i="1" l="1"/>
  <c r="Q56" i="1" s="1"/>
  <c r="I12" i="1"/>
  <c r="J12" i="1" s="1"/>
  <c r="E38" i="1"/>
  <c r="I38" i="1" s="1"/>
  <c r="J38" i="1" s="1"/>
  <c r="E53" i="1" l="1"/>
  <c r="O57" i="1"/>
  <c r="J53" i="1"/>
  <c r="M53" i="1" s="1"/>
  <c r="I53" i="1"/>
  <c r="L53" i="1"/>
  <c r="N53" i="1" s="1"/>
  <c r="O53" i="1" l="1"/>
</calcChain>
</file>

<file path=xl/sharedStrings.xml><?xml version="1.0" encoding="utf-8"?>
<sst xmlns="http://schemas.openxmlformats.org/spreadsheetml/2006/main" count="455" uniqueCount="193">
  <si>
    <t>Análise de dados CAAM modelo C</t>
  </si>
  <si>
    <t>Função da área</t>
  </si>
  <si>
    <t>Destino da área</t>
  </si>
  <si>
    <r>
      <rPr>
        <b/>
        <sz val="10"/>
        <color rgb="FF000000"/>
        <rFont val="Arial Narrow"/>
      </rPr>
      <t>Superfície [m</t>
    </r>
    <r>
      <rPr>
        <b/>
        <vertAlign val="superscript"/>
        <sz val="10"/>
        <color rgb="FF000000"/>
        <rFont val="Arial Narrow"/>
      </rPr>
      <t>2</t>
    </r>
    <r>
      <rPr>
        <b/>
        <sz val="10"/>
        <color rgb="FF000000"/>
        <rFont val="Arial Narrow"/>
      </rPr>
      <t>] / Área</t>
    </r>
  </si>
  <si>
    <r>
      <t>Superfície [m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]</t>
    </r>
  </si>
  <si>
    <r>
      <t>Volume
 [m</t>
    </r>
    <r>
      <rPr>
        <b/>
        <vertAlign val="superscript"/>
        <sz val="10"/>
        <color theme="1"/>
        <rFont val="Arial Narrow"/>
        <family val="2"/>
      </rPr>
      <t>3</t>
    </r>
    <r>
      <rPr>
        <b/>
        <sz val="10"/>
        <color theme="1"/>
        <rFont val="Arial Narrow"/>
        <family val="2"/>
      </rPr>
      <t>]</t>
    </r>
  </si>
  <si>
    <t>Construção</t>
  </si>
  <si>
    <t>Utilidades</t>
  </si>
  <si>
    <t>Custo unitário [€/sqm]</t>
  </si>
  <si>
    <t>Custo total 
[€]</t>
  </si>
  <si>
    <t>Energia unitária
 [W/mc]</t>
  </si>
  <si>
    <t>Energia total
 [W]</t>
  </si>
  <si>
    <t>Energia total
 [kWh/year]</t>
  </si>
  <si>
    <t>Água unitária
 [mc/gg]</t>
  </si>
  <si>
    <r>
      <t>Água total
 [m</t>
    </r>
    <r>
      <rPr>
        <b/>
        <vertAlign val="superscript"/>
        <sz val="10"/>
        <color theme="1"/>
        <rFont val="Arial Narrow"/>
        <family val="2"/>
      </rPr>
      <t>3</t>
    </r>
    <r>
      <rPr>
        <b/>
        <sz val="10"/>
        <color theme="1"/>
        <rFont val="Arial Narrow"/>
        <family val="2"/>
      </rPr>
      <t>/year]</t>
    </r>
  </si>
  <si>
    <t>Recolha</t>
  </si>
  <si>
    <t>Área de serviço</t>
  </si>
  <si>
    <t>Áreas de Frio</t>
  </si>
  <si>
    <t>Armazenagem</t>
  </si>
  <si>
    <t>Instalações Técnicas</t>
  </si>
  <si>
    <t xml:space="preserve">Compartimentos de carga </t>
  </si>
  <si>
    <t>Zona de entrada e saída</t>
  </si>
  <si>
    <t>2ª qualidade</t>
  </si>
  <si>
    <t>Escritório</t>
  </si>
  <si>
    <t xml:space="preserve">   Armazenamento</t>
  </si>
  <si>
    <t>Processamento</t>
  </si>
  <si>
    <t>Via interna</t>
  </si>
  <si>
    <t>Área de embalamento</t>
  </si>
  <si>
    <t>Serviços</t>
  </si>
  <si>
    <t xml:space="preserve">Cantina </t>
  </si>
  <si>
    <t>Formação</t>
  </si>
  <si>
    <t>Posto de combustível</t>
  </si>
  <si>
    <t xml:space="preserve">Oficina e manutenção </t>
  </si>
  <si>
    <t>Aluguer</t>
  </si>
  <si>
    <t xml:space="preserve">Vestiário </t>
  </si>
  <si>
    <t>Saúde e cuidados</t>
  </si>
  <si>
    <t xml:space="preserve">Área de Controlo de qualidade </t>
  </si>
  <si>
    <t>Portaria</t>
  </si>
  <si>
    <t>Pavilhões de venda</t>
  </si>
  <si>
    <t xml:space="preserve">Armazéns de carga </t>
  </si>
  <si>
    <t xml:space="preserve">Grandes grossistas </t>
  </si>
  <si>
    <t>Produtores</t>
  </si>
  <si>
    <t xml:space="preserve">Telhas grossistas </t>
  </si>
  <si>
    <t>Logística</t>
  </si>
  <si>
    <t>VC complementar</t>
  </si>
  <si>
    <t>Tratamento de CV complementares</t>
  </si>
  <si>
    <t>TURBINA</t>
  </si>
  <si>
    <t>Áreas Técnicas</t>
  </si>
  <si>
    <t>Sistema de utilidades</t>
  </si>
  <si>
    <t>Sistema de biogás</t>
  </si>
  <si>
    <t>PANNELLO SOLARE</t>
  </si>
  <si>
    <t>Tratamento de resíduos</t>
  </si>
  <si>
    <t xml:space="preserve">Compostagem </t>
  </si>
  <si>
    <t>n pannello</t>
  </si>
  <si>
    <t>Kw totali</t>
  </si>
  <si>
    <t>Resíduos</t>
  </si>
  <si>
    <t xml:space="preserve"> Unidade de energias renováveis</t>
  </si>
  <si>
    <t>Sistema solar</t>
  </si>
  <si>
    <t>per n pannelli</t>
  </si>
  <si>
    <t>kW per pannello</t>
  </si>
  <si>
    <t>Irradianza annuale</t>
  </si>
  <si>
    <t>Sistema eólico</t>
  </si>
  <si>
    <t>Estacionamento</t>
  </si>
  <si>
    <t>Arruamentos e Áreas de Circulação</t>
  </si>
  <si>
    <t>Zonas verdes</t>
  </si>
  <si>
    <t>Elecricity Unitary cost [€/kWh]</t>
  </si>
  <si>
    <t>Water Unitary cost [€/mc]</t>
  </si>
  <si>
    <t>Mainentance cost [10%]</t>
  </si>
  <si>
    <t>Daily hours</t>
  </si>
  <si>
    <t>Futura infraestrutura</t>
  </si>
  <si>
    <t>TOTAL</t>
  </si>
  <si>
    <t>-</t>
  </si>
  <si>
    <t>SUPERFICIE</t>
  </si>
  <si>
    <r>
      <t>135.000 m</t>
    </r>
    <r>
      <rPr>
        <b/>
        <vertAlign val="superscript"/>
        <sz val="10"/>
        <color theme="1"/>
        <rFont val="Arial Narrow"/>
        <family val="2"/>
      </rPr>
      <t>2</t>
    </r>
  </si>
  <si>
    <t>CUSTO DE CONSTRUÇÃO</t>
  </si>
  <si>
    <t>Total cost [€/sqm]
All area</t>
  </si>
  <si>
    <t>Total cost [€/sqm]
Only buildings</t>
  </si>
  <si>
    <t>CUSTOS DE FUNCIONAMENTO</t>
  </si>
  <si>
    <t>Custo de energia por ano (eletricidade, água, ar comprimido, refrigeração, iluminação, vapor, etc.)</t>
  </si>
  <si>
    <t xml:space="preserve">Energy incidence [%] </t>
  </si>
  <si>
    <t>Custos de manutenção por ano</t>
  </si>
  <si>
    <t>Table xx – CAAM data analysis Mod C</t>
  </si>
  <si>
    <t>CAAM Model C data analysis</t>
  </si>
  <si>
    <t>Function of area</t>
  </si>
  <si>
    <t>Destination of area</t>
  </si>
  <si>
    <r>
      <t>Surface [m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]</t>
    </r>
  </si>
  <si>
    <t>Construction</t>
  </si>
  <si>
    <t>Utilities</t>
  </si>
  <si>
    <t>Unitary cost [€/sqm]</t>
  </si>
  <si>
    <t>Total cost 
[€]</t>
  </si>
  <si>
    <t>Unitary energy
 [W/mc]</t>
  </si>
  <si>
    <t>Total energy
 [W]</t>
  </si>
  <si>
    <t>Total energy
 [kWh/year]</t>
  </si>
  <si>
    <t>Unitary water
 [mc/gg]</t>
  </si>
  <si>
    <r>
      <t>Total water
 [m</t>
    </r>
    <r>
      <rPr>
        <b/>
        <vertAlign val="superscript"/>
        <sz val="10"/>
        <color theme="1"/>
        <rFont val="Arial Narrow"/>
        <family val="2"/>
      </rPr>
      <t>3</t>
    </r>
    <r>
      <rPr>
        <b/>
        <sz val="10"/>
        <color theme="1"/>
        <rFont val="Arial Narrow"/>
        <family val="2"/>
      </rPr>
      <t>/year]</t>
    </r>
  </si>
  <si>
    <t>Collecting</t>
  </si>
  <si>
    <t>Service area</t>
  </si>
  <si>
    <t>Cold storage</t>
  </si>
  <si>
    <t>Storage</t>
  </si>
  <si>
    <t>Facilities</t>
  </si>
  <si>
    <t xml:space="preserve">Cargo bays </t>
  </si>
  <si>
    <t>Input and output area</t>
  </si>
  <si>
    <r>
      <t>2</t>
    </r>
    <r>
      <rPr>
        <vertAlign val="superscript"/>
        <sz val="10"/>
        <color theme="1"/>
        <rFont val="Arial Narrow"/>
        <family val="2"/>
      </rPr>
      <t>nd</t>
    </r>
    <r>
      <rPr>
        <sz val="10"/>
        <color theme="1"/>
        <rFont val="Arial Narrow"/>
        <family val="2"/>
      </rPr>
      <t xml:space="preserve"> quality</t>
    </r>
  </si>
  <si>
    <t>Office</t>
  </si>
  <si>
    <t>Storing</t>
  </si>
  <si>
    <t>Processing</t>
  </si>
  <si>
    <t>Internal way</t>
  </si>
  <si>
    <t xml:space="preserve">Packaging area </t>
  </si>
  <si>
    <t>Sevices</t>
  </si>
  <si>
    <t xml:space="preserve">Canteen </t>
  </si>
  <si>
    <t>Training</t>
  </si>
  <si>
    <t>Fuel station</t>
  </si>
  <si>
    <t xml:space="preserve">Workshop and mainentancies </t>
  </si>
  <si>
    <t>Rental</t>
  </si>
  <si>
    <t xml:space="preserve">Changing room </t>
  </si>
  <si>
    <t>Health and care</t>
  </si>
  <si>
    <t xml:space="preserve">Quality control </t>
  </si>
  <si>
    <t xml:space="preserve">Guard house </t>
  </si>
  <si>
    <t>Selling</t>
  </si>
  <si>
    <t xml:space="preserve">Big wholesalers </t>
  </si>
  <si>
    <t>Producers</t>
  </si>
  <si>
    <t>Wholesalers Tiles</t>
  </si>
  <si>
    <t>Logistics</t>
  </si>
  <si>
    <t xml:space="preserve">Cold storage </t>
  </si>
  <si>
    <t>Coffee</t>
  </si>
  <si>
    <t>Tecnological system</t>
  </si>
  <si>
    <t>Utilities system</t>
  </si>
  <si>
    <t>Biogas system</t>
  </si>
  <si>
    <t>Waste teatrment</t>
  </si>
  <si>
    <t xml:space="preserve">Compost </t>
  </si>
  <si>
    <t>Waste</t>
  </si>
  <si>
    <t>Renewable system</t>
  </si>
  <si>
    <t>Solar system</t>
  </si>
  <si>
    <t>Wind system</t>
  </si>
  <si>
    <t>Parking</t>
  </si>
  <si>
    <t>Roads and manovering</t>
  </si>
  <si>
    <t xml:space="preserve">Green area </t>
  </si>
  <si>
    <t>Future infrastructure</t>
  </si>
  <si>
    <t>TOTALS</t>
  </si>
  <si>
    <t>SURFACE</t>
  </si>
  <si>
    <t>CONSTRUCTION COST</t>
  </si>
  <si>
    <t>OPERATING COSTS</t>
  </si>
  <si>
    <t>Energy cost per year (electricity, water, air compressed, cooling, lighting, steam, etc.)</t>
  </si>
  <si>
    <t>Mainentance cost per year</t>
  </si>
  <si>
    <t>Análise de dados CAAM modelo C_0</t>
  </si>
  <si>
    <t xml:space="preserve">Administração, Controlo de qualidade, Instalações	</t>
  </si>
  <si>
    <t xml:space="preserve">         Serviços</t>
  </si>
  <si>
    <r>
      <t>115.000 m</t>
    </r>
    <r>
      <rPr>
        <b/>
        <vertAlign val="superscript"/>
        <sz val="10"/>
        <color theme="1"/>
        <rFont val="Arial Narrow"/>
        <family val="2"/>
      </rPr>
      <t>2</t>
    </r>
  </si>
  <si>
    <t>Table xx – CAAM data analysis Mod C_0</t>
  </si>
  <si>
    <t>CAAM model C_0 data analysis</t>
  </si>
  <si>
    <r>
      <t>Unitary cost [€/m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]</t>
    </r>
  </si>
  <si>
    <t xml:space="preserve">Workshop and maintenances </t>
  </si>
  <si>
    <t>Vehicles rental</t>
  </si>
  <si>
    <t xml:space="preserve">Wholesalers tiles </t>
  </si>
  <si>
    <t>Parking for 117 car slots
37 trucks slots
55 moped slots</t>
  </si>
  <si>
    <t>Roads and Circulations area</t>
  </si>
  <si>
    <t>BLOCOS FUNCIONAIS</t>
  </si>
  <si>
    <r>
      <t>1</t>
    </r>
    <r>
      <rPr>
        <b/>
        <vertAlign val="superscript"/>
        <sz val="12"/>
        <color theme="1"/>
        <rFont val="Arial Narrow"/>
        <family val="2"/>
      </rPr>
      <t>a</t>
    </r>
    <r>
      <rPr>
        <b/>
        <sz val="12"/>
        <color theme="1"/>
        <rFont val="Arial Narrow"/>
        <family val="2"/>
      </rPr>
      <t xml:space="preserve"> Fase
[m</t>
    </r>
    <r>
      <rPr>
        <b/>
        <vertAlign val="superscript"/>
        <sz val="12"/>
        <color theme="1"/>
        <rFont val="Arial Narrow"/>
        <family val="2"/>
      </rPr>
      <t>2</t>
    </r>
    <r>
      <rPr>
        <b/>
        <sz val="12"/>
        <color theme="1"/>
        <rFont val="Arial Narrow"/>
        <family val="2"/>
      </rPr>
      <t>]</t>
    </r>
  </si>
  <si>
    <r>
      <t>Expansão [m</t>
    </r>
    <r>
      <rPr>
        <b/>
        <vertAlign val="superscript"/>
        <sz val="12"/>
        <color theme="1"/>
        <rFont val="Arial Narrow"/>
        <family val="2"/>
      </rPr>
      <t>2</t>
    </r>
    <r>
      <rPr>
        <b/>
        <sz val="12"/>
        <color theme="1"/>
        <rFont val="Arial Narrow"/>
        <family val="2"/>
      </rPr>
      <t xml:space="preserve">]
</t>
    </r>
    <r>
      <rPr>
        <sz val="12"/>
        <color theme="1"/>
        <rFont val="Arial Narrow"/>
        <family val="2"/>
      </rPr>
      <t>14</t>
    </r>
  </si>
  <si>
    <t>calculations MJT</t>
  </si>
  <si>
    <t>Armazenamento</t>
  </si>
  <si>
    <t>Pavilhões de venda para grossistas</t>
  </si>
  <si>
    <r>
      <rPr>
        <sz val="13"/>
        <color theme="1"/>
        <rFont val="Arial Narrow"/>
        <family val="2"/>
      </rPr>
      <t>7400</t>
    </r>
    <r>
      <rPr>
        <sz val="12"/>
        <color theme="1"/>
        <rFont val="Arial Narrow"/>
        <family val="2"/>
      </rPr>
      <t xml:space="preserve">
</t>
    </r>
    <r>
      <rPr>
        <sz val="11"/>
        <color theme="1"/>
        <rFont val="Arial Narrow"/>
        <family val="2"/>
      </rPr>
      <t>34 grandes (65 m2)
192 pequenos (12,5 m2)</t>
    </r>
  </si>
  <si>
    <r>
      <rPr>
        <sz val="13"/>
        <color theme="1"/>
        <rFont val="Arial Narrow"/>
        <family val="2"/>
      </rPr>
      <t>5400</t>
    </r>
    <r>
      <rPr>
        <sz val="12"/>
        <color theme="1"/>
        <rFont val="Arial Narrow"/>
        <family val="2"/>
      </rPr>
      <t xml:space="preserve">
</t>
    </r>
    <r>
      <rPr>
        <sz val="11"/>
        <color theme="1"/>
        <rFont val="Arial Narrow"/>
        <family val="2"/>
      </rPr>
      <t>24 grandes (65 m2)
132 pequenos (12,5 m2)</t>
    </r>
  </si>
  <si>
    <t>Productores</t>
  </si>
  <si>
    <t>Administração, pesquisa e serviços</t>
  </si>
  <si>
    <t>Serviços logísticos e agrícolas</t>
  </si>
  <si>
    <t>Áreas Técnicas e tratamento de resíduos</t>
  </si>
  <si>
    <t>Unidade de energias renováveis</t>
  </si>
  <si>
    <t>Infra-estruturas VC complementar</t>
  </si>
  <si>
    <t xml:space="preserve"> / </t>
  </si>
  <si>
    <t>Área construída</t>
  </si>
  <si>
    <t>≈ 18.000</t>
  </si>
  <si>
    <t>Arruamentos e áreas de manobra</t>
  </si>
  <si>
    <t>Espaço livre</t>
  </si>
  <si>
    <t>≈ 97.300</t>
  </si>
  <si>
    <t>ÁREA TOTAL</t>
  </si>
  <si>
    <t>FUNCTIONAL BLOCKS</t>
  </si>
  <si>
    <t>Selling pavillions</t>
  </si>
  <si>
    <t>Services</t>
  </si>
  <si>
    <t>Tecnological systems and waste treatment</t>
  </si>
  <si>
    <t>Renewable sources</t>
  </si>
  <si>
    <t>Infrastructure for complementary VC</t>
  </si>
  <si>
    <t>Built up area</t>
  </si>
  <si>
    <t>Green areas</t>
  </si>
  <si>
    <t>Streets and manouvering areas</t>
  </si>
  <si>
    <t>Free space</t>
  </si>
  <si>
    <t>TOTAL AREA</t>
  </si>
  <si>
    <r>
      <t>1</t>
    </r>
    <r>
      <rPr>
        <b/>
        <vertAlign val="superscript"/>
        <sz val="12"/>
        <color theme="1"/>
        <rFont val="Arial Narrow"/>
        <family val="2"/>
      </rPr>
      <t>st</t>
    </r>
    <r>
      <rPr>
        <b/>
        <sz val="12"/>
        <color theme="1"/>
        <rFont val="Arial Narrow"/>
        <family val="2"/>
      </rPr>
      <t xml:space="preserve"> phase
[m</t>
    </r>
    <r>
      <rPr>
        <b/>
        <vertAlign val="superscript"/>
        <sz val="12"/>
        <color theme="1"/>
        <rFont val="Arial Narrow"/>
        <family val="2"/>
      </rPr>
      <t>2</t>
    </r>
    <r>
      <rPr>
        <b/>
        <sz val="12"/>
        <color theme="1"/>
        <rFont val="Arial Narrow"/>
        <family val="2"/>
      </rPr>
      <t>]</t>
    </r>
  </si>
  <si>
    <r>
      <t>Expansion [m</t>
    </r>
    <r>
      <rPr>
        <b/>
        <vertAlign val="superscript"/>
        <sz val="12"/>
        <color theme="1"/>
        <rFont val="Arial Narrow"/>
        <family val="2"/>
      </rPr>
      <t>2</t>
    </r>
    <r>
      <rPr>
        <b/>
        <sz val="12"/>
        <color theme="1"/>
        <rFont val="Arial Narrow"/>
        <family val="2"/>
      </rPr>
      <t xml:space="preserve">]
</t>
    </r>
    <r>
      <rPr>
        <sz val="12"/>
        <color theme="1"/>
        <rFont val="Arial Narrow"/>
        <family val="2"/>
      </rPr>
      <t>14</t>
    </r>
  </si>
  <si>
    <r>
      <rPr>
        <sz val="13"/>
        <color theme="1"/>
        <rFont val="Arial Narrow"/>
        <family val="2"/>
      </rPr>
      <t>7400</t>
    </r>
    <r>
      <rPr>
        <sz val="12"/>
        <color theme="1"/>
        <rFont val="Arial Narrow"/>
        <family val="2"/>
      </rPr>
      <t xml:space="preserve">
</t>
    </r>
    <r>
      <rPr>
        <sz val="11"/>
        <color theme="1"/>
        <rFont val="Arial Narrow"/>
        <family val="2"/>
      </rPr>
      <t>34 big (65 m2)
192 small (12,5 m2)</t>
    </r>
  </si>
  <si>
    <r>
      <rPr>
        <sz val="13"/>
        <color theme="1"/>
        <rFont val="Arial Narrow"/>
        <family val="2"/>
      </rPr>
      <t>5400</t>
    </r>
    <r>
      <rPr>
        <sz val="12"/>
        <color theme="1"/>
        <rFont val="Arial Narrow"/>
        <family val="2"/>
      </rPr>
      <t xml:space="preserve">
</t>
    </r>
    <r>
      <rPr>
        <sz val="11"/>
        <color theme="1"/>
        <rFont val="Arial Narrow"/>
        <family val="2"/>
      </rPr>
      <t>24 big (65 m2)
132 small (12,5 m2)</t>
    </r>
  </si>
  <si>
    <t>Admininstration, research, facilities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</si>
</sst>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5" x14ac:knownFonts="1">
    <font>
      <sz val="11"/>
      <color theme="1"/>
      <name val="Arial Narrow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vertAlign val="superscript"/>
      <sz val="10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b/>
      <sz val="10"/>
      <color rgb="FF000000"/>
      <name val="Arial Narrow"/>
    </font>
    <font>
      <b/>
      <vertAlign val="superscript"/>
      <sz val="10"/>
      <color rgb="FF000000"/>
      <name val="Arial Narrow"/>
    </font>
    <font>
      <b/>
      <sz val="1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color theme="1"/>
      <name val="Arial Narrow"/>
      <family val="2"/>
    </font>
    <font>
      <sz val="12"/>
      <color rgb="FFFF0000"/>
      <name val="Arial Narrow"/>
      <family val="2"/>
    </font>
    <font>
      <sz val="13"/>
      <color theme="1"/>
      <name val="Arial Narrow"/>
      <family val="2"/>
    </font>
    <font>
      <u/>
      <sz val="13"/>
      <color theme="1"/>
      <name val="Arial Narrow"/>
      <family val="2"/>
    </font>
    <font>
      <b/>
      <sz val="13"/>
      <color theme="1"/>
      <name val="Arial Narrow"/>
      <family val="2"/>
    </font>
    <font>
      <sz val="14"/>
      <color theme="1"/>
      <name val="Arial Narrow"/>
      <family val="2"/>
    </font>
    <font>
      <sz val="12"/>
      <color rgb="FF000000"/>
      <name val="Arial Narrow"/>
    </font>
    <font>
      <sz val="13"/>
      <color rgb="FFFF0000"/>
      <name val="Arial Narrow"/>
      <family val="2"/>
    </font>
    <font>
      <sz val="11"/>
      <color rgb="FFFFC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44" fontId="0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4" fontId="3" fillId="0" borderId="2" xfId="1" applyFont="1" applyFill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/>
    </xf>
    <xf numFmtId="9" fontId="6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9" fontId="9" fillId="0" borderId="0" xfId="2" applyFont="1"/>
    <xf numFmtId="3" fontId="8" fillId="0" borderId="0" xfId="0" applyNumberFormat="1" applyFont="1"/>
    <xf numFmtId="0" fontId="9" fillId="0" borderId="0" xfId="0" applyFont="1"/>
    <xf numFmtId="3" fontId="9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44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7" fillId="0" borderId="1" xfId="0" applyFont="1" applyBorder="1"/>
    <xf numFmtId="0" fontId="14" fillId="0" borderId="1" xfId="0" applyFont="1" applyBorder="1"/>
    <xf numFmtId="3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3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/>
    <xf numFmtId="3" fontId="20" fillId="0" borderId="1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 wrapText="1"/>
    </xf>
    <xf numFmtId="3" fontId="19" fillId="3" borderId="1" xfId="0" applyNumberFormat="1" applyFont="1" applyFill="1" applyBorder="1" applyAlignment="1">
      <alignment horizontal="center" vertical="center"/>
    </xf>
    <xf numFmtId="3" fontId="19" fillId="4" borderId="1" xfId="0" applyNumberFormat="1" applyFont="1" applyFill="1" applyBorder="1" applyAlignment="1">
      <alignment horizontal="center" vertical="center"/>
    </xf>
    <xf numFmtId="3" fontId="0" fillId="5" borderId="0" xfId="0" applyNumberFormat="1" applyFill="1"/>
    <xf numFmtId="3" fontId="2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24" fillId="0" borderId="8" xfId="0" applyFont="1" applyBorder="1" applyAlignment="1">
      <alignment horizont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C7C8CA"/>
      <color rgb="FF7F4F3F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472109</xdr:colOff>
      <xdr:row>10</xdr:row>
      <xdr:rowOff>91109</xdr:rowOff>
    </xdr:from>
    <xdr:to>
      <xdr:col>1</xdr:col>
      <xdr:colOff>894522</xdr:colOff>
      <xdr:row>11</xdr:row>
      <xdr:rowOff>107674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D04830F-6376-4F10-89C5-BE43C7CF13D9}"/>
            </a:ext>
          </a:extLst>
        </xdr:cNvPr>
        <xdr:cNvSpPr/>
      </xdr:nvSpPr>
      <xdr:spPr>
        <a:xfrm>
          <a:off x="1250674" y="2211457"/>
          <a:ext cx="422413" cy="207065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886239</xdr:colOff>
      <xdr:row>14</xdr:row>
      <xdr:rowOff>91109</xdr:rowOff>
    </xdr:from>
    <xdr:to>
      <xdr:col>1</xdr:col>
      <xdr:colOff>1308652</xdr:colOff>
      <xdr:row>15</xdr:row>
      <xdr:rowOff>107674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371BD3BB-F185-4AE4-9019-C83A8397DFC3}"/>
            </a:ext>
          </a:extLst>
        </xdr:cNvPr>
        <xdr:cNvSpPr/>
      </xdr:nvSpPr>
      <xdr:spPr>
        <a:xfrm>
          <a:off x="1664804" y="2973457"/>
          <a:ext cx="422413" cy="207065"/>
        </a:xfrm>
        <a:prstGeom prst="rect">
          <a:avLst/>
        </a:prstGeom>
        <a:solidFill>
          <a:srgbClr val="E97132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447261</xdr:colOff>
      <xdr:row>19</xdr:row>
      <xdr:rowOff>99391</xdr:rowOff>
    </xdr:from>
    <xdr:to>
      <xdr:col>1</xdr:col>
      <xdr:colOff>869674</xdr:colOff>
      <xdr:row>20</xdr:row>
      <xdr:rowOff>115956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F93C362-493A-49E7-97A0-B96149FCFE15}"/>
            </a:ext>
          </a:extLst>
        </xdr:cNvPr>
        <xdr:cNvSpPr/>
      </xdr:nvSpPr>
      <xdr:spPr>
        <a:xfrm>
          <a:off x="1225826" y="3934239"/>
          <a:ext cx="422413" cy="207065"/>
        </a:xfrm>
        <a:prstGeom prst="rect">
          <a:avLst/>
        </a:prstGeom>
        <a:solidFill>
          <a:srgbClr val="80350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488674</xdr:colOff>
      <xdr:row>27</xdr:row>
      <xdr:rowOff>33130</xdr:rowOff>
    </xdr:from>
    <xdr:to>
      <xdr:col>1</xdr:col>
      <xdr:colOff>911087</xdr:colOff>
      <xdr:row>28</xdr:row>
      <xdr:rowOff>49695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13F07D25-49F9-4F43-B465-E849C9CE4CD5}"/>
            </a:ext>
          </a:extLst>
        </xdr:cNvPr>
        <xdr:cNvSpPr/>
      </xdr:nvSpPr>
      <xdr:spPr>
        <a:xfrm>
          <a:off x="1267239" y="5391978"/>
          <a:ext cx="422413" cy="207065"/>
        </a:xfrm>
        <a:prstGeom prst="rect">
          <a:avLst/>
        </a:prstGeom>
        <a:solidFill>
          <a:srgbClr val="D19CC7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488674</xdr:colOff>
      <xdr:row>35</xdr:row>
      <xdr:rowOff>8283</xdr:rowOff>
    </xdr:from>
    <xdr:to>
      <xdr:col>1</xdr:col>
      <xdr:colOff>911087</xdr:colOff>
      <xdr:row>36</xdr:row>
      <xdr:rowOff>24848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B458ED48-1309-4A17-BB89-8D7AE43971E6}"/>
            </a:ext>
          </a:extLst>
        </xdr:cNvPr>
        <xdr:cNvSpPr/>
      </xdr:nvSpPr>
      <xdr:spPr>
        <a:xfrm>
          <a:off x="1267239" y="6891131"/>
          <a:ext cx="422413" cy="207065"/>
        </a:xfrm>
        <a:prstGeom prst="rect">
          <a:avLst/>
        </a:prstGeom>
        <a:solidFill>
          <a:srgbClr val="78206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480392</xdr:colOff>
      <xdr:row>39</xdr:row>
      <xdr:rowOff>132522</xdr:rowOff>
    </xdr:from>
    <xdr:to>
      <xdr:col>1</xdr:col>
      <xdr:colOff>902805</xdr:colOff>
      <xdr:row>40</xdr:row>
      <xdr:rowOff>149087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69E6FDA1-5180-4B46-B390-3C72E2BE0A05}"/>
            </a:ext>
          </a:extLst>
        </xdr:cNvPr>
        <xdr:cNvSpPr/>
      </xdr:nvSpPr>
      <xdr:spPr>
        <a:xfrm>
          <a:off x="1258957" y="7777370"/>
          <a:ext cx="422413" cy="207065"/>
        </a:xfrm>
        <a:prstGeom prst="rect">
          <a:avLst/>
        </a:prstGeom>
        <a:solidFill>
          <a:srgbClr val="F7F281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480392</xdr:colOff>
      <xdr:row>10</xdr:row>
      <xdr:rowOff>82825</xdr:rowOff>
    </xdr:from>
    <xdr:to>
      <xdr:col>1</xdr:col>
      <xdr:colOff>902805</xdr:colOff>
      <xdr:row>11</xdr:row>
      <xdr:rowOff>99390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B2B0136-BC22-4035-8390-6C5B3365224A}"/>
            </a:ext>
          </a:extLst>
        </xdr:cNvPr>
        <xdr:cNvSpPr/>
      </xdr:nvSpPr>
      <xdr:spPr>
        <a:xfrm>
          <a:off x="1258957" y="2377108"/>
          <a:ext cx="422413" cy="207065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894522</xdr:colOff>
      <xdr:row>14</xdr:row>
      <xdr:rowOff>82826</xdr:rowOff>
    </xdr:from>
    <xdr:to>
      <xdr:col>1</xdr:col>
      <xdr:colOff>1316935</xdr:colOff>
      <xdr:row>15</xdr:row>
      <xdr:rowOff>99391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9B1AA40B-B4D6-4BE5-BAB4-B4E5875BEFE9}"/>
            </a:ext>
          </a:extLst>
        </xdr:cNvPr>
        <xdr:cNvSpPr/>
      </xdr:nvSpPr>
      <xdr:spPr>
        <a:xfrm>
          <a:off x="1673087" y="3139109"/>
          <a:ext cx="422413" cy="207065"/>
        </a:xfrm>
        <a:prstGeom prst="rect">
          <a:avLst/>
        </a:prstGeom>
        <a:solidFill>
          <a:srgbClr val="E97132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463826</xdr:colOff>
      <xdr:row>19</xdr:row>
      <xdr:rowOff>82826</xdr:rowOff>
    </xdr:from>
    <xdr:to>
      <xdr:col>1</xdr:col>
      <xdr:colOff>886239</xdr:colOff>
      <xdr:row>20</xdr:row>
      <xdr:rowOff>99391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C137898-49CC-46CC-A1FE-324D28A486F3}"/>
            </a:ext>
          </a:extLst>
        </xdr:cNvPr>
        <xdr:cNvSpPr/>
      </xdr:nvSpPr>
      <xdr:spPr>
        <a:xfrm>
          <a:off x="1242391" y="4091609"/>
          <a:ext cx="422413" cy="207065"/>
        </a:xfrm>
        <a:prstGeom prst="rect">
          <a:avLst/>
        </a:prstGeom>
        <a:solidFill>
          <a:srgbClr val="80350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712304</xdr:colOff>
      <xdr:row>29</xdr:row>
      <xdr:rowOff>8282</xdr:rowOff>
    </xdr:from>
    <xdr:to>
      <xdr:col>1</xdr:col>
      <xdr:colOff>1134717</xdr:colOff>
      <xdr:row>30</xdr:row>
      <xdr:rowOff>24847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BA8851E3-19D1-435A-A21E-1F8C5BCCCA80}"/>
            </a:ext>
          </a:extLst>
        </xdr:cNvPr>
        <xdr:cNvSpPr/>
      </xdr:nvSpPr>
      <xdr:spPr>
        <a:xfrm>
          <a:off x="1490869" y="5922065"/>
          <a:ext cx="422413" cy="207065"/>
        </a:xfrm>
        <a:prstGeom prst="rect">
          <a:avLst/>
        </a:prstGeom>
        <a:solidFill>
          <a:srgbClr val="D19CC7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480392</xdr:colOff>
      <xdr:row>35</xdr:row>
      <xdr:rowOff>16565</xdr:rowOff>
    </xdr:from>
    <xdr:to>
      <xdr:col>1</xdr:col>
      <xdr:colOff>902805</xdr:colOff>
      <xdr:row>36</xdr:row>
      <xdr:rowOff>33130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97F2FFAC-1702-4939-8DBB-B4EB7FE08FF4}"/>
            </a:ext>
          </a:extLst>
        </xdr:cNvPr>
        <xdr:cNvSpPr/>
      </xdr:nvSpPr>
      <xdr:spPr>
        <a:xfrm>
          <a:off x="1258957" y="7073348"/>
          <a:ext cx="422413" cy="207065"/>
        </a:xfrm>
        <a:prstGeom prst="rect">
          <a:avLst/>
        </a:prstGeom>
        <a:solidFill>
          <a:srgbClr val="78206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480391</xdr:colOff>
      <xdr:row>39</xdr:row>
      <xdr:rowOff>107674</xdr:rowOff>
    </xdr:from>
    <xdr:to>
      <xdr:col>1</xdr:col>
      <xdr:colOff>902804</xdr:colOff>
      <xdr:row>40</xdr:row>
      <xdr:rowOff>124239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53CE1FEA-FAF6-4CC3-AC7A-21C5D9CDD3AB}"/>
            </a:ext>
          </a:extLst>
        </xdr:cNvPr>
        <xdr:cNvSpPr/>
      </xdr:nvSpPr>
      <xdr:spPr>
        <a:xfrm>
          <a:off x="1258956" y="7926457"/>
          <a:ext cx="422413" cy="207065"/>
        </a:xfrm>
        <a:prstGeom prst="rect">
          <a:avLst/>
        </a:prstGeom>
        <a:solidFill>
          <a:srgbClr val="F7F281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480391</xdr:colOff>
      <xdr:row>25</xdr:row>
      <xdr:rowOff>182217</xdr:rowOff>
    </xdr:from>
    <xdr:to>
      <xdr:col>1</xdr:col>
      <xdr:colOff>902804</xdr:colOff>
      <xdr:row>27</xdr:row>
      <xdr:rowOff>8282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CC737355-AB5D-4207-8681-8FF4695A3755}"/>
            </a:ext>
          </a:extLst>
        </xdr:cNvPr>
        <xdr:cNvSpPr/>
      </xdr:nvSpPr>
      <xdr:spPr>
        <a:xfrm>
          <a:off x="1258956" y="5334000"/>
          <a:ext cx="422413" cy="207065"/>
        </a:xfrm>
        <a:prstGeom prst="rect">
          <a:avLst/>
        </a:prstGeom>
        <a:solidFill>
          <a:srgbClr val="0000F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6350</xdr:rowOff>
    </xdr:from>
    <xdr:to>
      <xdr:col>1</xdr:col>
      <xdr:colOff>606425</xdr:colOff>
      <xdr:row>15</xdr:row>
      <xdr:rowOff>3175</xdr:rowOff>
    </xdr:to>
    <xdr:sp macro="" textlink="">
      <xdr:nvSpPr>
        <xdr:cNvPr id="2" name="Rectangle 37">
          <a:extLst>
            <a:ext uri="{FF2B5EF4-FFF2-40B4-BE49-F238E27FC236}">
              <a16:creationId xmlns:a16="http://schemas.microsoft.com/office/drawing/2014/main" id="{1EB6681D-6646-4592-9CA5-6F0B07E78321}"/>
            </a:ext>
          </a:extLst>
        </xdr:cNvPr>
        <xdr:cNvSpPr/>
      </xdr:nvSpPr>
      <xdr:spPr>
        <a:xfrm>
          <a:off x="609600" y="5387975"/>
          <a:ext cx="606425" cy="377825"/>
        </a:xfrm>
        <a:prstGeom prst="rect">
          <a:avLst/>
        </a:prstGeom>
        <a:solidFill>
          <a:srgbClr val="C7C8CA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6350</xdr:colOff>
      <xdr:row>6</xdr:row>
      <xdr:rowOff>0</xdr:rowOff>
    </xdr:to>
    <xdr:sp macro="" textlink="">
      <xdr:nvSpPr>
        <xdr:cNvPr id="3" name="Rectangle 32">
          <a:extLst>
            <a:ext uri="{FF2B5EF4-FFF2-40B4-BE49-F238E27FC236}">
              <a16:creationId xmlns:a16="http://schemas.microsoft.com/office/drawing/2014/main" id="{ED050AFB-F5E8-4BE7-B656-339EFFF180C3}"/>
            </a:ext>
          </a:extLst>
        </xdr:cNvPr>
        <xdr:cNvSpPr/>
      </xdr:nvSpPr>
      <xdr:spPr>
        <a:xfrm>
          <a:off x="609600" y="1704975"/>
          <a:ext cx="615950" cy="381000"/>
        </a:xfrm>
        <a:prstGeom prst="rect">
          <a:avLst/>
        </a:prstGeom>
        <a:solidFill>
          <a:srgbClr val="E97132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6350</xdr:colOff>
      <xdr:row>8</xdr:row>
      <xdr:rowOff>0</xdr:rowOff>
    </xdr:to>
    <xdr:sp macro="" textlink="">
      <xdr:nvSpPr>
        <xdr:cNvPr id="4" name="Rectangle 33">
          <a:extLst>
            <a:ext uri="{FF2B5EF4-FFF2-40B4-BE49-F238E27FC236}">
              <a16:creationId xmlns:a16="http://schemas.microsoft.com/office/drawing/2014/main" id="{41EFD50F-3011-42BF-8518-009CDB283AF5}"/>
            </a:ext>
          </a:extLst>
        </xdr:cNvPr>
        <xdr:cNvSpPr/>
      </xdr:nvSpPr>
      <xdr:spPr>
        <a:xfrm>
          <a:off x="609600" y="2714625"/>
          <a:ext cx="615950" cy="381000"/>
        </a:xfrm>
        <a:prstGeom prst="rect">
          <a:avLst/>
        </a:prstGeom>
        <a:solidFill>
          <a:srgbClr val="F7F281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2</xdr:col>
      <xdr:colOff>6350</xdr:colOff>
      <xdr:row>9</xdr:row>
      <xdr:rowOff>0</xdr:rowOff>
    </xdr:to>
    <xdr:sp macro="" textlink="">
      <xdr:nvSpPr>
        <xdr:cNvPr id="5" name="Rectangle 34">
          <a:extLst>
            <a:ext uri="{FF2B5EF4-FFF2-40B4-BE49-F238E27FC236}">
              <a16:creationId xmlns:a16="http://schemas.microsoft.com/office/drawing/2014/main" id="{CAD1A49F-F8D9-40A0-890E-1161D2492D4B}"/>
            </a:ext>
          </a:extLst>
        </xdr:cNvPr>
        <xdr:cNvSpPr/>
      </xdr:nvSpPr>
      <xdr:spPr>
        <a:xfrm>
          <a:off x="609600" y="3095625"/>
          <a:ext cx="615950" cy="381000"/>
        </a:xfrm>
        <a:prstGeom prst="rect">
          <a:avLst/>
        </a:prstGeom>
        <a:solidFill>
          <a:srgbClr val="7F7F7F">
            <a:alpha val="80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</xdr:colOff>
      <xdr:row>3</xdr:row>
      <xdr:rowOff>0</xdr:rowOff>
    </xdr:from>
    <xdr:to>
      <xdr:col>2</xdr:col>
      <xdr:colOff>1</xdr:colOff>
      <xdr:row>4</xdr:row>
      <xdr:rowOff>6350</xdr:rowOff>
    </xdr:to>
    <xdr:sp macro="" textlink="">
      <xdr:nvSpPr>
        <xdr:cNvPr id="6" name="Rectangle 1">
          <a:extLst>
            <a:ext uri="{FF2B5EF4-FFF2-40B4-BE49-F238E27FC236}">
              <a16:creationId xmlns:a16="http://schemas.microsoft.com/office/drawing/2014/main" id="{FCD6BB5B-4855-47E4-9AD8-7EDD9A48627B}"/>
            </a:ext>
          </a:extLst>
        </xdr:cNvPr>
        <xdr:cNvSpPr/>
      </xdr:nvSpPr>
      <xdr:spPr>
        <a:xfrm>
          <a:off x="609601" y="942975"/>
          <a:ext cx="609600" cy="387350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</xdr:row>
      <xdr:rowOff>6350</xdr:rowOff>
    </xdr:from>
    <xdr:to>
      <xdr:col>2</xdr:col>
      <xdr:colOff>6350</xdr:colOff>
      <xdr:row>7</xdr:row>
      <xdr:rowOff>6350</xdr:rowOff>
    </xdr:to>
    <xdr:sp macro="" textlink="">
      <xdr:nvSpPr>
        <xdr:cNvPr id="7" name="Rectangle 2">
          <a:extLst>
            <a:ext uri="{FF2B5EF4-FFF2-40B4-BE49-F238E27FC236}">
              <a16:creationId xmlns:a16="http://schemas.microsoft.com/office/drawing/2014/main" id="{8FB7811E-92A2-4F2F-9974-5754086B8CBD}"/>
            </a:ext>
          </a:extLst>
        </xdr:cNvPr>
        <xdr:cNvSpPr/>
      </xdr:nvSpPr>
      <xdr:spPr>
        <a:xfrm>
          <a:off x="609600" y="2092325"/>
          <a:ext cx="615950" cy="628650"/>
        </a:xfrm>
        <a:prstGeom prst="rect">
          <a:avLst/>
        </a:prstGeom>
        <a:solidFill>
          <a:srgbClr val="78206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</xdr:colOff>
      <xdr:row>4</xdr:row>
      <xdr:rowOff>6351</xdr:rowOff>
    </xdr:from>
    <xdr:to>
      <xdr:col>2</xdr:col>
      <xdr:colOff>1</xdr:colOff>
      <xdr:row>5</xdr:row>
      <xdr:rowOff>1</xdr:rowOff>
    </xdr:to>
    <xdr:sp macro="" textlink="">
      <xdr:nvSpPr>
        <xdr:cNvPr id="8" name="Rectangle 3">
          <a:extLst>
            <a:ext uri="{FF2B5EF4-FFF2-40B4-BE49-F238E27FC236}">
              <a16:creationId xmlns:a16="http://schemas.microsoft.com/office/drawing/2014/main" id="{8FDE7F50-FA3B-4062-AA6F-2111A4548C8D}"/>
            </a:ext>
          </a:extLst>
        </xdr:cNvPr>
        <xdr:cNvSpPr/>
      </xdr:nvSpPr>
      <xdr:spPr>
        <a:xfrm>
          <a:off x="609601" y="1330326"/>
          <a:ext cx="609600" cy="374650"/>
        </a:xfrm>
        <a:prstGeom prst="rect">
          <a:avLst/>
        </a:prstGeom>
        <a:solidFill>
          <a:srgbClr val="80350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3175</xdr:colOff>
      <xdr:row>10</xdr:row>
      <xdr:rowOff>3175</xdr:rowOff>
    </xdr:from>
    <xdr:to>
      <xdr:col>2</xdr:col>
      <xdr:colOff>0</xdr:colOff>
      <xdr:row>11</xdr:row>
      <xdr:rowOff>0</xdr:rowOff>
    </xdr:to>
    <xdr:sp macro="" textlink="">
      <xdr:nvSpPr>
        <xdr:cNvPr id="9" name="Rectangle 4">
          <a:extLst>
            <a:ext uri="{FF2B5EF4-FFF2-40B4-BE49-F238E27FC236}">
              <a16:creationId xmlns:a16="http://schemas.microsoft.com/office/drawing/2014/main" id="{C1FAFBFB-BD9A-4619-AF17-02FB7B0D36E6}"/>
            </a:ext>
          </a:extLst>
        </xdr:cNvPr>
        <xdr:cNvSpPr/>
      </xdr:nvSpPr>
      <xdr:spPr>
        <a:xfrm>
          <a:off x="612775" y="3860800"/>
          <a:ext cx="606425" cy="377825"/>
        </a:xfrm>
        <a:prstGeom prst="rect">
          <a:avLst/>
        </a:prstGeom>
        <a:solidFill>
          <a:srgbClr val="D19CC7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</xdr:row>
      <xdr:rowOff>6350</xdr:rowOff>
    </xdr:from>
    <xdr:to>
      <xdr:col>2</xdr:col>
      <xdr:colOff>6350</xdr:colOff>
      <xdr:row>10</xdr:row>
      <xdr:rowOff>3175</xdr:rowOff>
    </xdr:to>
    <xdr:sp macro="" textlink="">
      <xdr:nvSpPr>
        <xdr:cNvPr id="10" name="Rectangle 5">
          <a:extLst>
            <a:ext uri="{FF2B5EF4-FFF2-40B4-BE49-F238E27FC236}">
              <a16:creationId xmlns:a16="http://schemas.microsoft.com/office/drawing/2014/main" id="{C8A86F6A-7DF8-4049-8391-13CBFB7144D5}"/>
            </a:ext>
          </a:extLst>
        </xdr:cNvPr>
        <xdr:cNvSpPr/>
      </xdr:nvSpPr>
      <xdr:spPr>
        <a:xfrm>
          <a:off x="609600" y="3482975"/>
          <a:ext cx="615950" cy="377825"/>
        </a:xfrm>
        <a:prstGeom prst="rect">
          <a:avLst/>
        </a:prstGeom>
        <a:solidFill>
          <a:srgbClr val="0000F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606425</xdr:colOff>
      <xdr:row>11</xdr:row>
      <xdr:rowOff>377825</xdr:rowOff>
    </xdr:to>
    <xdr:sp macro="" textlink="">
      <xdr:nvSpPr>
        <xdr:cNvPr id="11" name="Rectangle 6">
          <a:extLst>
            <a:ext uri="{FF2B5EF4-FFF2-40B4-BE49-F238E27FC236}">
              <a16:creationId xmlns:a16="http://schemas.microsoft.com/office/drawing/2014/main" id="{58EFBA72-AC2F-48DB-9044-A4A577D80FB1}"/>
            </a:ext>
          </a:extLst>
        </xdr:cNvPr>
        <xdr:cNvSpPr/>
      </xdr:nvSpPr>
      <xdr:spPr>
        <a:xfrm>
          <a:off x="609600" y="4238625"/>
          <a:ext cx="606425" cy="377825"/>
        </a:xfrm>
        <a:prstGeom prst="rect">
          <a:avLst/>
        </a:prstGeom>
        <a:solidFill>
          <a:srgbClr val="7AAFD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6350</xdr:colOff>
      <xdr:row>12</xdr:row>
      <xdr:rowOff>0</xdr:rowOff>
    </xdr:from>
    <xdr:to>
      <xdr:col>2</xdr:col>
      <xdr:colOff>3175</xdr:colOff>
      <xdr:row>12</xdr:row>
      <xdr:rowOff>377825</xdr:rowOff>
    </xdr:to>
    <xdr:sp macro="" textlink="">
      <xdr:nvSpPr>
        <xdr:cNvPr id="12" name="Rectangle 7">
          <a:extLst>
            <a:ext uri="{FF2B5EF4-FFF2-40B4-BE49-F238E27FC236}">
              <a16:creationId xmlns:a16="http://schemas.microsoft.com/office/drawing/2014/main" id="{033DC3F4-7807-4BC0-B2F8-042E2F5CAA8D}"/>
            </a:ext>
          </a:extLst>
        </xdr:cNvPr>
        <xdr:cNvSpPr/>
      </xdr:nvSpPr>
      <xdr:spPr>
        <a:xfrm>
          <a:off x="615950" y="4619625"/>
          <a:ext cx="606425" cy="377825"/>
        </a:xfrm>
        <a:prstGeom prst="rect">
          <a:avLst/>
        </a:prstGeom>
        <a:solidFill>
          <a:srgbClr val="636466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6350</xdr:colOff>
      <xdr:row>16</xdr:row>
      <xdr:rowOff>6350</xdr:rowOff>
    </xdr:from>
    <xdr:to>
      <xdr:col>2</xdr:col>
      <xdr:colOff>3175</xdr:colOff>
      <xdr:row>17</xdr:row>
      <xdr:rowOff>3175</xdr:rowOff>
    </xdr:to>
    <xdr:sp macro="" textlink="">
      <xdr:nvSpPr>
        <xdr:cNvPr id="13" name="Rectangle 8">
          <a:extLst>
            <a:ext uri="{FF2B5EF4-FFF2-40B4-BE49-F238E27FC236}">
              <a16:creationId xmlns:a16="http://schemas.microsoft.com/office/drawing/2014/main" id="{2CB8F284-13DD-4012-9217-80025E51D50C}"/>
            </a:ext>
          </a:extLst>
        </xdr:cNvPr>
        <xdr:cNvSpPr/>
      </xdr:nvSpPr>
      <xdr:spPr>
        <a:xfrm>
          <a:off x="615950" y="6083300"/>
          <a:ext cx="606425" cy="377825"/>
        </a:xfrm>
        <a:prstGeom prst="rect">
          <a:avLst/>
        </a:prstGeom>
        <a:solidFill>
          <a:srgbClr val="58BA48">
            <a:alpha val="20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606425</xdr:colOff>
      <xdr:row>17</xdr:row>
      <xdr:rowOff>377825</xdr:rowOff>
    </xdr:to>
    <xdr:sp macro="" textlink="">
      <xdr:nvSpPr>
        <xdr:cNvPr id="14" name="Rectangle 9">
          <a:extLst>
            <a:ext uri="{FF2B5EF4-FFF2-40B4-BE49-F238E27FC236}">
              <a16:creationId xmlns:a16="http://schemas.microsoft.com/office/drawing/2014/main" id="{513ED748-D058-4737-9B53-542EA02D5EEB}"/>
            </a:ext>
          </a:extLst>
        </xdr:cNvPr>
        <xdr:cNvSpPr/>
      </xdr:nvSpPr>
      <xdr:spPr>
        <a:xfrm>
          <a:off x="609600" y="6457950"/>
          <a:ext cx="606425" cy="377825"/>
        </a:xfrm>
        <a:prstGeom prst="rect">
          <a:avLst/>
        </a:prstGeom>
        <a:solidFill>
          <a:srgbClr val="FBD5D6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177800</xdr:colOff>
      <xdr:row>3</xdr:row>
      <xdr:rowOff>63500</xdr:rowOff>
    </xdr:from>
    <xdr:to>
      <xdr:col>1</xdr:col>
      <xdr:colOff>438150</xdr:colOff>
      <xdr:row>3</xdr:row>
      <xdr:rowOff>323850</xdr:rowOff>
    </xdr:to>
    <xdr:sp macro="" textlink="">
      <xdr:nvSpPr>
        <xdr:cNvPr id="15" name="Oval 10">
          <a:extLst>
            <a:ext uri="{FF2B5EF4-FFF2-40B4-BE49-F238E27FC236}">
              <a16:creationId xmlns:a16="http://schemas.microsoft.com/office/drawing/2014/main" id="{C9352C72-AF1D-4F08-8EE0-28850EF2EB35}"/>
            </a:ext>
          </a:extLst>
        </xdr:cNvPr>
        <xdr:cNvSpPr/>
      </xdr:nvSpPr>
      <xdr:spPr>
        <a:xfrm>
          <a:off x="787400" y="100647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1</xdr:col>
      <xdr:colOff>177801</xdr:colOff>
      <xdr:row>4</xdr:row>
      <xdr:rowOff>57151</xdr:rowOff>
    </xdr:from>
    <xdr:to>
      <xdr:col>1</xdr:col>
      <xdr:colOff>438151</xdr:colOff>
      <xdr:row>4</xdr:row>
      <xdr:rowOff>317501</xdr:rowOff>
    </xdr:to>
    <xdr:sp macro="" textlink="">
      <xdr:nvSpPr>
        <xdr:cNvPr id="16" name="Oval 11">
          <a:extLst>
            <a:ext uri="{FF2B5EF4-FFF2-40B4-BE49-F238E27FC236}">
              <a16:creationId xmlns:a16="http://schemas.microsoft.com/office/drawing/2014/main" id="{8D46A833-7AFA-4CB1-880E-839BCDB70896}"/>
            </a:ext>
          </a:extLst>
        </xdr:cNvPr>
        <xdr:cNvSpPr/>
      </xdr:nvSpPr>
      <xdr:spPr>
        <a:xfrm>
          <a:off x="787401" y="1381126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twoCellAnchor>
  <xdr:twoCellAnchor>
    <xdr:from>
      <xdr:col>1</xdr:col>
      <xdr:colOff>177800</xdr:colOff>
      <xdr:row>5</xdr:row>
      <xdr:rowOff>57150</xdr:rowOff>
    </xdr:from>
    <xdr:to>
      <xdr:col>1</xdr:col>
      <xdr:colOff>438150</xdr:colOff>
      <xdr:row>5</xdr:row>
      <xdr:rowOff>317500</xdr:rowOff>
    </xdr:to>
    <xdr:sp macro="" textlink="">
      <xdr:nvSpPr>
        <xdr:cNvPr id="17" name="Oval 12">
          <a:extLst>
            <a:ext uri="{FF2B5EF4-FFF2-40B4-BE49-F238E27FC236}">
              <a16:creationId xmlns:a16="http://schemas.microsoft.com/office/drawing/2014/main" id="{094E9A75-8580-46CD-B0C1-13CD33A3F96C}"/>
            </a:ext>
          </a:extLst>
        </xdr:cNvPr>
        <xdr:cNvSpPr/>
      </xdr:nvSpPr>
      <xdr:spPr>
        <a:xfrm>
          <a:off x="787400" y="17621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xdr:txBody>
    </xdr:sp>
    <xdr:clientData/>
  </xdr:twoCellAnchor>
  <xdr:twoCellAnchor>
    <xdr:from>
      <xdr:col>1</xdr:col>
      <xdr:colOff>177800</xdr:colOff>
      <xdr:row>6</xdr:row>
      <xdr:rowOff>196850</xdr:rowOff>
    </xdr:from>
    <xdr:to>
      <xdr:col>1</xdr:col>
      <xdr:colOff>438150</xdr:colOff>
      <xdr:row>6</xdr:row>
      <xdr:rowOff>457200</xdr:rowOff>
    </xdr:to>
    <xdr:sp macro="" textlink="">
      <xdr:nvSpPr>
        <xdr:cNvPr id="18" name="Oval 13">
          <a:extLst>
            <a:ext uri="{FF2B5EF4-FFF2-40B4-BE49-F238E27FC236}">
              <a16:creationId xmlns:a16="http://schemas.microsoft.com/office/drawing/2014/main" id="{FB2C96A1-524E-41D8-806F-842E0FA9ABF9}"/>
            </a:ext>
          </a:extLst>
        </xdr:cNvPr>
        <xdr:cNvSpPr/>
      </xdr:nvSpPr>
      <xdr:spPr>
        <a:xfrm>
          <a:off x="787400" y="22828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</xdr:txBody>
    </xdr:sp>
    <xdr:clientData/>
  </xdr:twoCellAnchor>
  <xdr:twoCellAnchor>
    <xdr:from>
      <xdr:col>1</xdr:col>
      <xdr:colOff>174625</xdr:colOff>
      <xdr:row>7</xdr:row>
      <xdr:rowOff>73025</xdr:rowOff>
    </xdr:from>
    <xdr:to>
      <xdr:col>1</xdr:col>
      <xdr:colOff>434975</xdr:colOff>
      <xdr:row>7</xdr:row>
      <xdr:rowOff>333375</xdr:rowOff>
    </xdr:to>
    <xdr:sp macro="" textlink="">
      <xdr:nvSpPr>
        <xdr:cNvPr id="19" name="Oval 14">
          <a:extLst>
            <a:ext uri="{FF2B5EF4-FFF2-40B4-BE49-F238E27FC236}">
              <a16:creationId xmlns:a16="http://schemas.microsoft.com/office/drawing/2014/main" id="{D682CA57-B28D-4FF6-ACB4-1736C432966A}"/>
            </a:ext>
          </a:extLst>
        </xdr:cNvPr>
        <xdr:cNvSpPr/>
      </xdr:nvSpPr>
      <xdr:spPr>
        <a:xfrm>
          <a:off x="784225" y="27876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</xdr:txBody>
    </xdr:sp>
    <xdr:clientData/>
  </xdr:twoCellAnchor>
  <xdr:twoCellAnchor>
    <xdr:from>
      <xdr:col>1</xdr:col>
      <xdr:colOff>184150</xdr:colOff>
      <xdr:row>8</xdr:row>
      <xdr:rowOff>76200</xdr:rowOff>
    </xdr:from>
    <xdr:to>
      <xdr:col>1</xdr:col>
      <xdr:colOff>444500</xdr:colOff>
      <xdr:row>8</xdr:row>
      <xdr:rowOff>336550</xdr:rowOff>
    </xdr:to>
    <xdr:sp macro="" textlink="">
      <xdr:nvSpPr>
        <xdr:cNvPr id="20" name="Oval 15">
          <a:extLst>
            <a:ext uri="{FF2B5EF4-FFF2-40B4-BE49-F238E27FC236}">
              <a16:creationId xmlns:a16="http://schemas.microsoft.com/office/drawing/2014/main" id="{3B399B65-2E48-4264-B3CD-16AC74E0DE82}"/>
            </a:ext>
          </a:extLst>
        </xdr:cNvPr>
        <xdr:cNvSpPr/>
      </xdr:nvSpPr>
      <xdr:spPr>
        <a:xfrm>
          <a:off x="793750" y="31718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</xdr:txBody>
    </xdr:sp>
    <xdr:clientData/>
  </xdr:twoCellAnchor>
  <xdr:twoCellAnchor>
    <xdr:from>
      <xdr:col>1</xdr:col>
      <xdr:colOff>184150</xdr:colOff>
      <xdr:row>9</xdr:row>
      <xdr:rowOff>69850</xdr:rowOff>
    </xdr:from>
    <xdr:to>
      <xdr:col>1</xdr:col>
      <xdr:colOff>444500</xdr:colOff>
      <xdr:row>9</xdr:row>
      <xdr:rowOff>330200</xdr:rowOff>
    </xdr:to>
    <xdr:sp macro="" textlink="">
      <xdr:nvSpPr>
        <xdr:cNvPr id="21" name="Oval 16">
          <a:extLst>
            <a:ext uri="{FF2B5EF4-FFF2-40B4-BE49-F238E27FC236}">
              <a16:creationId xmlns:a16="http://schemas.microsoft.com/office/drawing/2014/main" id="{24AB802B-2A93-41CE-B1C0-EE77CB43638D}"/>
            </a:ext>
          </a:extLst>
        </xdr:cNvPr>
        <xdr:cNvSpPr/>
      </xdr:nvSpPr>
      <xdr:spPr>
        <a:xfrm>
          <a:off x="793750" y="354647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</xdr:txBody>
    </xdr:sp>
    <xdr:clientData/>
  </xdr:twoCellAnchor>
  <xdr:twoCellAnchor>
    <xdr:from>
      <xdr:col>1</xdr:col>
      <xdr:colOff>190500</xdr:colOff>
      <xdr:row>10</xdr:row>
      <xdr:rowOff>50800</xdr:rowOff>
    </xdr:from>
    <xdr:to>
      <xdr:col>1</xdr:col>
      <xdr:colOff>450850</xdr:colOff>
      <xdr:row>10</xdr:row>
      <xdr:rowOff>311150</xdr:rowOff>
    </xdr:to>
    <xdr:sp macro="" textlink="">
      <xdr:nvSpPr>
        <xdr:cNvPr id="22" name="Oval 17">
          <a:extLst>
            <a:ext uri="{FF2B5EF4-FFF2-40B4-BE49-F238E27FC236}">
              <a16:creationId xmlns:a16="http://schemas.microsoft.com/office/drawing/2014/main" id="{BF9D0ABA-8D99-4EC4-9CCC-D98015F31988}"/>
            </a:ext>
          </a:extLst>
        </xdr:cNvPr>
        <xdr:cNvSpPr/>
      </xdr:nvSpPr>
      <xdr:spPr>
        <a:xfrm>
          <a:off x="800100" y="39084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</xdr:txBody>
    </xdr:sp>
    <xdr:clientData/>
  </xdr:twoCellAnchor>
  <xdr:twoCellAnchor>
    <xdr:from>
      <xdr:col>1</xdr:col>
      <xdr:colOff>190500</xdr:colOff>
      <xdr:row>11</xdr:row>
      <xdr:rowOff>44450</xdr:rowOff>
    </xdr:from>
    <xdr:to>
      <xdr:col>1</xdr:col>
      <xdr:colOff>450850</xdr:colOff>
      <xdr:row>11</xdr:row>
      <xdr:rowOff>304800</xdr:rowOff>
    </xdr:to>
    <xdr:sp macro="" textlink="">
      <xdr:nvSpPr>
        <xdr:cNvPr id="23" name="Oval 18">
          <a:extLst>
            <a:ext uri="{FF2B5EF4-FFF2-40B4-BE49-F238E27FC236}">
              <a16:creationId xmlns:a16="http://schemas.microsoft.com/office/drawing/2014/main" id="{052B6AF3-9AD0-4EF8-82FC-AF213B6837B2}"/>
            </a:ext>
          </a:extLst>
        </xdr:cNvPr>
        <xdr:cNvSpPr/>
      </xdr:nvSpPr>
      <xdr:spPr>
        <a:xfrm>
          <a:off x="800100" y="428307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</xdr:txBody>
    </xdr:sp>
    <xdr:clientData/>
  </xdr:twoCellAnchor>
  <xdr:twoCellAnchor>
    <xdr:from>
      <xdr:col>1</xdr:col>
      <xdr:colOff>184150</xdr:colOff>
      <xdr:row>12</xdr:row>
      <xdr:rowOff>44450</xdr:rowOff>
    </xdr:from>
    <xdr:to>
      <xdr:col>1</xdr:col>
      <xdr:colOff>444500</xdr:colOff>
      <xdr:row>12</xdr:row>
      <xdr:rowOff>304800</xdr:rowOff>
    </xdr:to>
    <xdr:sp macro="" textlink="">
      <xdr:nvSpPr>
        <xdr:cNvPr id="24" name="Oval 19">
          <a:extLst>
            <a:ext uri="{FF2B5EF4-FFF2-40B4-BE49-F238E27FC236}">
              <a16:creationId xmlns:a16="http://schemas.microsoft.com/office/drawing/2014/main" id="{0E6F7DD6-B2E9-45C1-828E-9EEF3AE60AB7}"/>
            </a:ext>
          </a:extLst>
        </xdr:cNvPr>
        <xdr:cNvSpPr/>
      </xdr:nvSpPr>
      <xdr:spPr>
        <a:xfrm>
          <a:off x="793750" y="466407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571500</xdr:colOff>
      <xdr:row>2</xdr:row>
      <xdr:rowOff>222250</xdr:rowOff>
    </xdr:from>
    <xdr:to>
      <xdr:col>4</xdr:col>
      <xdr:colOff>831850</xdr:colOff>
      <xdr:row>2</xdr:row>
      <xdr:rowOff>488950</xdr:rowOff>
    </xdr:to>
    <xdr:sp macro="" textlink="">
      <xdr:nvSpPr>
        <xdr:cNvPr id="25" name="Oval 20">
          <a:extLst>
            <a:ext uri="{FF2B5EF4-FFF2-40B4-BE49-F238E27FC236}">
              <a16:creationId xmlns:a16="http://schemas.microsoft.com/office/drawing/2014/main" id="{8892C136-B6D1-4480-B6FD-2342577D7C1D}"/>
            </a:ext>
          </a:extLst>
        </xdr:cNvPr>
        <xdr:cNvSpPr/>
      </xdr:nvSpPr>
      <xdr:spPr>
        <a:xfrm>
          <a:off x="5724525" y="660400"/>
          <a:ext cx="260350" cy="266700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184150</xdr:colOff>
      <xdr:row>18</xdr:row>
      <xdr:rowOff>50800</xdr:rowOff>
    </xdr:from>
    <xdr:to>
      <xdr:col>1</xdr:col>
      <xdr:colOff>444500</xdr:colOff>
      <xdr:row>18</xdr:row>
      <xdr:rowOff>317500</xdr:rowOff>
    </xdr:to>
    <xdr:sp macro="" textlink="">
      <xdr:nvSpPr>
        <xdr:cNvPr id="26" name="Oval 21">
          <a:extLst>
            <a:ext uri="{FF2B5EF4-FFF2-40B4-BE49-F238E27FC236}">
              <a16:creationId xmlns:a16="http://schemas.microsoft.com/office/drawing/2014/main" id="{BE42431E-8CCF-4997-863A-FE760060EE72}"/>
            </a:ext>
          </a:extLst>
        </xdr:cNvPr>
        <xdr:cNvSpPr/>
      </xdr:nvSpPr>
      <xdr:spPr>
        <a:xfrm>
          <a:off x="793750" y="6889750"/>
          <a:ext cx="260350" cy="266700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146050</xdr:colOff>
      <xdr:row>12</xdr:row>
      <xdr:rowOff>50800</xdr:rowOff>
    </xdr:from>
    <xdr:to>
      <xdr:col>2</xdr:col>
      <xdr:colOff>69850</xdr:colOff>
      <xdr:row>12</xdr:row>
      <xdr:rowOff>266700</xdr:rowOff>
    </xdr:to>
    <xdr:sp macro="" textlink="">
      <xdr:nvSpPr>
        <xdr:cNvPr id="27" name="TextBox 22">
          <a:extLst>
            <a:ext uri="{FF2B5EF4-FFF2-40B4-BE49-F238E27FC236}">
              <a16:creationId xmlns:a16="http://schemas.microsoft.com/office/drawing/2014/main" id="{C1B2EE28-A591-4C6D-A534-6A097B34A7F0}"/>
            </a:ext>
          </a:extLst>
        </xdr:cNvPr>
        <xdr:cNvSpPr txBox="1"/>
      </xdr:nvSpPr>
      <xdr:spPr>
        <a:xfrm>
          <a:off x="755650" y="4670425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10</a:t>
          </a:r>
        </a:p>
      </xdr:txBody>
    </xdr:sp>
    <xdr:clientData/>
  </xdr:twoCellAnchor>
  <xdr:twoCellAnchor>
    <xdr:from>
      <xdr:col>1</xdr:col>
      <xdr:colOff>177800</xdr:colOff>
      <xdr:row>16</xdr:row>
      <xdr:rowOff>57150</xdr:rowOff>
    </xdr:from>
    <xdr:to>
      <xdr:col>1</xdr:col>
      <xdr:colOff>438150</xdr:colOff>
      <xdr:row>16</xdr:row>
      <xdr:rowOff>317500</xdr:rowOff>
    </xdr:to>
    <xdr:sp macro="" textlink="">
      <xdr:nvSpPr>
        <xdr:cNvPr id="28" name="Oval 23">
          <a:extLst>
            <a:ext uri="{FF2B5EF4-FFF2-40B4-BE49-F238E27FC236}">
              <a16:creationId xmlns:a16="http://schemas.microsoft.com/office/drawing/2014/main" id="{346845BC-CEA0-4DFE-BDAF-4051AEBA05BB}"/>
            </a:ext>
          </a:extLst>
        </xdr:cNvPr>
        <xdr:cNvSpPr/>
      </xdr:nvSpPr>
      <xdr:spPr>
        <a:xfrm>
          <a:off x="787400" y="61341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139700</xdr:colOff>
      <xdr:row>16</xdr:row>
      <xdr:rowOff>63500</xdr:rowOff>
    </xdr:from>
    <xdr:to>
      <xdr:col>2</xdr:col>
      <xdr:colOff>63500</xdr:colOff>
      <xdr:row>16</xdr:row>
      <xdr:rowOff>279400</xdr:rowOff>
    </xdr:to>
    <xdr:sp macro="" textlink="">
      <xdr:nvSpPr>
        <xdr:cNvPr id="29" name="TextBox 24">
          <a:extLst>
            <a:ext uri="{FF2B5EF4-FFF2-40B4-BE49-F238E27FC236}">
              <a16:creationId xmlns:a16="http://schemas.microsoft.com/office/drawing/2014/main" id="{1F43E30A-E853-47DD-BE0B-B237629A3179}"/>
            </a:ext>
          </a:extLst>
        </xdr:cNvPr>
        <xdr:cNvSpPr txBox="1"/>
      </xdr:nvSpPr>
      <xdr:spPr>
        <a:xfrm>
          <a:off x="749300" y="6140450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11</a:t>
          </a:r>
        </a:p>
      </xdr:txBody>
    </xdr:sp>
    <xdr:clientData/>
  </xdr:twoCellAnchor>
  <xdr:twoCellAnchor>
    <xdr:from>
      <xdr:col>1</xdr:col>
      <xdr:colOff>177800</xdr:colOff>
      <xdr:row>17</xdr:row>
      <xdr:rowOff>50800</xdr:rowOff>
    </xdr:from>
    <xdr:to>
      <xdr:col>1</xdr:col>
      <xdr:colOff>438150</xdr:colOff>
      <xdr:row>17</xdr:row>
      <xdr:rowOff>311150</xdr:rowOff>
    </xdr:to>
    <xdr:sp macro="" textlink="">
      <xdr:nvSpPr>
        <xdr:cNvPr id="30" name="Oval 25">
          <a:extLst>
            <a:ext uri="{FF2B5EF4-FFF2-40B4-BE49-F238E27FC236}">
              <a16:creationId xmlns:a16="http://schemas.microsoft.com/office/drawing/2014/main" id="{437D96D8-73BA-4B5F-AE05-1C44745F6F92}"/>
            </a:ext>
          </a:extLst>
        </xdr:cNvPr>
        <xdr:cNvSpPr/>
      </xdr:nvSpPr>
      <xdr:spPr>
        <a:xfrm>
          <a:off x="787400" y="65087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139700</xdr:colOff>
      <xdr:row>17</xdr:row>
      <xdr:rowOff>57150</xdr:rowOff>
    </xdr:from>
    <xdr:to>
      <xdr:col>2</xdr:col>
      <xdr:colOff>63500</xdr:colOff>
      <xdr:row>17</xdr:row>
      <xdr:rowOff>273050</xdr:rowOff>
    </xdr:to>
    <xdr:sp macro="" textlink="">
      <xdr:nvSpPr>
        <xdr:cNvPr id="31" name="TextBox 26">
          <a:extLst>
            <a:ext uri="{FF2B5EF4-FFF2-40B4-BE49-F238E27FC236}">
              <a16:creationId xmlns:a16="http://schemas.microsoft.com/office/drawing/2014/main" id="{DAFF872C-4EF7-41F1-BF88-D6804B41A278}"/>
            </a:ext>
          </a:extLst>
        </xdr:cNvPr>
        <xdr:cNvSpPr txBox="1"/>
      </xdr:nvSpPr>
      <xdr:spPr>
        <a:xfrm>
          <a:off x="749300" y="6515100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12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606425</xdr:colOff>
      <xdr:row>13</xdr:row>
      <xdr:rowOff>377825</xdr:rowOff>
    </xdr:to>
    <xdr:sp macro="" textlink="">
      <xdr:nvSpPr>
        <xdr:cNvPr id="32" name="Rectangle 27">
          <a:extLst>
            <a:ext uri="{FF2B5EF4-FFF2-40B4-BE49-F238E27FC236}">
              <a16:creationId xmlns:a16="http://schemas.microsoft.com/office/drawing/2014/main" id="{00ABF803-3A3B-4769-8D25-59A30F95BA03}"/>
            </a:ext>
          </a:extLst>
        </xdr:cNvPr>
        <xdr:cNvSpPr/>
      </xdr:nvSpPr>
      <xdr:spPr>
        <a:xfrm>
          <a:off x="609600" y="5000625"/>
          <a:ext cx="606425" cy="377825"/>
        </a:xfrm>
        <a:prstGeom prst="rect">
          <a:avLst/>
        </a:prstGeom>
        <a:solidFill>
          <a:srgbClr val="7F4F3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184150</xdr:colOff>
      <xdr:row>13</xdr:row>
      <xdr:rowOff>63500</xdr:rowOff>
    </xdr:from>
    <xdr:to>
      <xdr:col>1</xdr:col>
      <xdr:colOff>444500</xdr:colOff>
      <xdr:row>13</xdr:row>
      <xdr:rowOff>323850</xdr:rowOff>
    </xdr:to>
    <xdr:sp macro="" textlink="">
      <xdr:nvSpPr>
        <xdr:cNvPr id="33" name="Oval 28">
          <a:extLst>
            <a:ext uri="{FF2B5EF4-FFF2-40B4-BE49-F238E27FC236}">
              <a16:creationId xmlns:a16="http://schemas.microsoft.com/office/drawing/2014/main" id="{5D06CF8F-8ACA-469E-A9B2-3751B350D772}"/>
            </a:ext>
          </a:extLst>
        </xdr:cNvPr>
        <xdr:cNvSpPr/>
      </xdr:nvSpPr>
      <xdr:spPr>
        <a:xfrm>
          <a:off x="793750" y="50641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146050</xdr:colOff>
      <xdr:row>13</xdr:row>
      <xdr:rowOff>69850</xdr:rowOff>
    </xdr:from>
    <xdr:to>
      <xdr:col>2</xdr:col>
      <xdr:colOff>69850</xdr:colOff>
      <xdr:row>13</xdr:row>
      <xdr:rowOff>285750</xdr:rowOff>
    </xdr:to>
    <xdr:sp macro="" textlink="">
      <xdr:nvSpPr>
        <xdr:cNvPr id="34" name="TextBox 29">
          <a:extLst>
            <a:ext uri="{FF2B5EF4-FFF2-40B4-BE49-F238E27FC236}">
              <a16:creationId xmlns:a16="http://schemas.microsoft.com/office/drawing/2014/main" id="{F55FF133-8D4E-47BE-8185-FC75E89A0CC0}"/>
            </a:ext>
          </a:extLst>
        </xdr:cNvPr>
        <xdr:cNvSpPr txBox="1"/>
      </xdr:nvSpPr>
      <xdr:spPr>
        <a:xfrm>
          <a:off x="755650" y="5070475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13</a:t>
          </a:r>
        </a:p>
      </xdr:txBody>
    </xdr:sp>
    <xdr:clientData/>
  </xdr:twoCellAnchor>
  <xdr:twoCellAnchor>
    <xdr:from>
      <xdr:col>1</xdr:col>
      <xdr:colOff>190500</xdr:colOff>
      <xdr:row>14</xdr:row>
      <xdr:rowOff>76200</xdr:rowOff>
    </xdr:from>
    <xdr:to>
      <xdr:col>1</xdr:col>
      <xdr:colOff>450850</xdr:colOff>
      <xdr:row>14</xdr:row>
      <xdr:rowOff>336550</xdr:rowOff>
    </xdr:to>
    <xdr:sp macro="" textlink="">
      <xdr:nvSpPr>
        <xdr:cNvPr id="35" name="Oval 38">
          <a:extLst>
            <a:ext uri="{FF2B5EF4-FFF2-40B4-BE49-F238E27FC236}">
              <a16:creationId xmlns:a16="http://schemas.microsoft.com/office/drawing/2014/main" id="{8131B586-41AE-4B30-B96D-F5992ED8305D}"/>
            </a:ext>
          </a:extLst>
        </xdr:cNvPr>
        <xdr:cNvSpPr/>
      </xdr:nvSpPr>
      <xdr:spPr>
        <a:xfrm>
          <a:off x="800100" y="54578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152400</xdr:colOff>
      <xdr:row>14</xdr:row>
      <xdr:rowOff>82550</xdr:rowOff>
    </xdr:from>
    <xdr:to>
      <xdr:col>2</xdr:col>
      <xdr:colOff>76200</xdr:colOff>
      <xdr:row>14</xdr:row>
      <xdr:rowOff>298450</xdr:rowOff>
    </xdr:to>
    <xdr:sp macro="" textlink="">
      <xdr:nvSpPr>
        <xdr:cNvPr id="36" name="TextBox 39">
          <a:extLst>
            <a:ext uri="{FF2B5EF4-FFF2-40B4-BE49-F238E27FC236}">
              <a16:creationId xmlns:a16="http://schemas.microsoft.com/office/drawing/2014/main" id="{687B4889-F8C9-4A27-A658-9D5B4F9E3268}"/>
            </a:ext>
          </a:extLst>
        </xdr:cNvPr>
        <xdr:cNvSpPr txBox="1"/>
      </xdr:nvSpPr>
      <xdr:spPr>
        <a:xfrm>
          <a:off x="762000" y="5464175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16</a:t>
          </a:r>
        </a:p>
      </xdr:txBody>
    </xdr:sp>
    <xdr:clientData/>
  </xdr:twoCellAnchor>
  <xdr:twoCellAnchor>
    <xdr:from>
      <xdr:col>1</xdr:col>
      <xdr:colOff>0</xdr:colOff>
      <xdr:row>19</xdr:row>
      <xdr:rowOff>6350</xdr:rowOff>
    </xdr:from>
    <xdr:to>
      <xdr:col>1</xdr:col>
      <xdr:colOff>606425</xdr:colOff>
      <xdr:row>20</xdr:row>
      <xdr:rowOff>3175</xdr:rowOff>
    </xdr:to>
    <xdr:sp macro="" textlink="">
      <xdr:nvSpPr>
        <xdr:cNvPr id="37" name="Rectangle 40">
          <a:extLst>
            <a:ext uri="{FF2B5EF4-FFF2-40B4-BE49-F238E27FC236}">
              <a16:creationId xmlns:a16="http://schemas.microsoft.com/office/drawing/2014/main" id="{4E345381-6065-4E67-8DF3-0FD273D09404}"/>
            </a:ext>
          </a:extLst>
        </xdr:cNvPr>
        <xdr:cNvSpPr/>
      </xdr:nvSpPr>
      <xdr:spPr>
        <a:xfrm>
          <a:off x="609600" y="7226300"/>
          <a:ext cx="606425" cy="377825"/>
        </a:xfrm>
        <a:prstGeom prst="rect">
          <a:avLst/>
        </a:prstGeom>
        <a:solidFill>
          <a:srgbClr val="C7C8CA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190500</xdr:colOff>
      <xdr:row>19</xdr:row>
      <xdr:rowOff>76200</xdr:rowOff>
    </xdr:from>
    <xdr:to>
      <xdr:col>1</xdr:col>
      <xdr:colOff>450850</xdr:colOff>
      <xdr:row>19</xdr:row>
      <xdr:rowOff>336550</xdr:rowOff>
    </xdr:to>
    <xdr:sp macro="" textlink="">
      <xdr:nvSpPr>
        <xdr:cNvPr id="38" name="Oval 41">
          <a:extLst>
            <a:ext uri="{FF2B5EF4-FFF2-40B4-BE49-F238E27FC236}">
              <a16:creationId xmlns:a16="http://schemas.microsoft.com/office/drawing/2014/main" id="{880EBBDD-19F9-459E-991F-BAB9F9A6399C}"/>
            </a:ext>
          </a:extLst>
        </xdr:cNvPr>
        <xdr:cNvSpPr/>
      </xdr:nvSpPr>
      <xdr:spPr>
        <a:xfrm>
          <a:off x="800100" y="72961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152400</xdr:colOff>
      <xdr:row>19</xdr:row>
      <xdr:rowOff>82550</xdr:rowOff>
    </xdr:from>
    <xdr:to>
      <xdr:col>2</xdr:col>
      <xdr:colOff>76200</xdr:colOff>
      <xdr:row>19</xdr:row>
      <xdr:rowOff>298450</xdr:rowOff>
    </xdr:to>
    <xdr:sp macro="" textlink="">
      <xdr:nvSpPr>
        <xdr:cNvPr id="39" name="TextBox 42">
          <a:extLst>
            <a:ext uri="{FF2B5EF4-FFF2-40B4-BE49-F238E27FC236}">
              <a16:creationId xmlns:a16="http://schemas.microsoft.com/office/drawing/2014/main" id="{120CC943-91B1-4554-8892-33CE186F4C94}"/>
            </a:ext>
          </a:extLst>
        </xdr:cNvPr>
        <xdr:cNvSpPr txBox="1"/>
      </xdr:nvSpPr>
      <xdr:spPr>
        <a:xfrm>
          <a:off x="762000" y="7302500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16</a:t>
          </a:r>
        </a:p>
      </xdr:txBody>
    </xdr:sp>
    <xdr:clientData/>
  </xdr:twoCellAnchor>
  <xdr:twoCellAnchor>
    <xdr:from>
      <xdr:col>1</xdr:col>
      <xdr:colOff>152400</xdr:colOff>
      <xdr:row>19</xdr:row>
      <xdr:rowOff>82550</xdr:rowOff>
    </xdr:from>
    <xdr:to>
      <xdr:col>2</xdr:col>
      <xdr:colOff>76200</xdr:colOff>
      <xdr:row>19</xdr:row>
      <xdr:rowOff>298450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C89123E4-0434-4972-A4C8-0D4DF63662FD}"/>
            </a:ext>
          </a:extLst>
        </xdr:cNvPr>
        <xdr:cNvSpPr txBox="1"/>
      </xdr:nvSpPr>
      <xdr:spPr>
        <a:xfrm>
          <a:off x="762000" y="5464175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6350</xdr:rowOff>
    </xdr:from>
    <xdr:to>
      <xdr:col>1</xdr:col>
      <xdr:colOff>606425</xdr:colOff>
      <xdr:row>15</xdr:row>
      <xdr:rowOff>3175</xdr:rowOff>
    </xdr:to>
    <xdr:sp macro="" textlink="">
      <xdr:nvSpPr>
        <xdr:cNvPr id="38" name="Rectangle 37">
          <a:extLst>
            <a:ext uri="{FF2B5EF4-FFF2-40B4-BE49-F238E27FC236}">
              <a16:creationId xmlns:a16="http://schemas.microsoft.com/office/drawing/2014/main" id="{1EC6E182-CE62-428B-80F2-A8F9B145B12B}"/>
            </a:ext>
          </a:extLst>
        </xdr:cNvPr>
        <xdr:cNvSpPr/>
      </xdr:nvSpPr>
      <xdr:spPr>
        <a:xfrm>
          <a:off x="609600" y="4362450"/>
          <a:ext cx="606425" cy="377825"/>
        </a:xfrm>
        <a:prstGeom prst="rect">
          <a:avLst/>
        </a:prstGeom>
        <a:solidFill>
          <a:srgbClr val="C7C8CA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6350</xdr:colOff>
      <xdr:row>6</xdr:row>
      <xdr:rowOff>0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26EE5D8F-7843-496A-940E-D12A341FB3D6}"/>
            </a:ext>
          </a:extLst>
        </xdr:cNvPr>
        <xdr:cNvSpPr/>
      </xdr:nvSpPr>
      <xdr:spPr>
        <a:xfrm>
          <a:off x="609600" y="1689100"/>
          <a:ext cx="615950" cy="381000"/>
        </a:xfrm>
        <a:prstGeom prst="rect">
          <a:avLst/>
        </a:prstGeom>
        <a:solidFill>
          <a:srgbClr val="E97132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6350</xdr:colOff>
      <xdr:row>8</xdr:row>
      <xdr:rowOff>0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id="{EE1B9829-72D0-4E79-8099-04F491C80D15}"/>
            </a:ext>
          </a:extLst>
        </xdr:cNvPr>
        <xdr:cNvSpPr/>
      </xdr:nvSpPr>
      <xdr:spPr>
        <a:xfrm>
          <a:off x="609600" y="2451100"/>
          <a:ext cx="615950" cy="381000"/>
        </a:xfrm>
        <a:prstGeom prst="rect">
          <a:avLst/>
        </a:prstGeom>
        <a:solidFill>
          <a:srgbClr val="F7F281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2</xdr:col>
      <xdr:colOff>6350</xdr:colOff>
      <xdr:row>9</xdr:row>
      <xdr:rowOff>0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id="{F57EE6B7-529D-4942-A6BE-3E9DCAAEA3E5}"/>
            </a:ext>
          </a:extLst>
        </xdr:cNvPr>
        <xdr:cNvSpPr/>
      </xdr:nvSpPr>
      <xdr:spPr>
        <a:xfrm>
          <a:off x="609600" y="2832100"/>
          <a:ext cx="615950" cy="381000"/>
        </a:xfrm>
        <a:prstGeom prst="rect">
          <a:avLst/>
        </a:prstGeom>
        <a:solidFill>
          <a:srgbClr val="7F7F7F">
            <a:alpha val="80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</xdr:colOff>
      <xdr:row>3</xdr:row>
      <xdr:rowOff>0</xdr:rowOff>
    </xdr:from>
    <xdr:to>
      <xdr:col>2</xdr:col>
      <xdr:colOff>1</xdr:colOff>
      <xdr:row>4</xdr:row>
      <xdr:rowOff>6350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4B09CB8-D19F-4355-817E-A0AD42E0EA7E}"/>
            </a:ext>
          </a:extLst>
        </xdr:cNvPr>
        <xdr:cNvSpPr/>
      </xdr:nvSpPr>
      <xdr:spPr>
        <a:xfrm>
          <a:off x="609601" y="923925"/>
          <a:ext cx="609600" cy="387350"/>
        </a:xfrm>
        <a:prstGeom prst="rect">
          <a:avLst/>
        </a:prstGeom>
        <a:solidFill>
          <a:srgbClr val="136734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</xdr:row>
      <xdr:rowOff>6350</xdr:rowOff>
    </xdr:from>
    <xdr:to>
      <xdr:col>2</xdr:col>
      <xdr:colOff>6350</xdr:colOff>
      <xdr:row>7</xdr:row>
      <xdr:rowOff>6350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27C500A3-DB21-40AB-95EB-C448FC63A305}"/>
            </a:ext>
          </a:extLst>
        </xdr:cNvPr>
        <xdr:cNvSpPr/>
      </xdr:nvSpPr>
      <xdr:spPr>
        <a:xfrm>
          <a:off x="609600" y="2076450"/>
          <a:ext cx="615950" cy="381000"/>
        </a:xfrm>
        <a:prstGeom prst="rect">
          <a:avLst/>
        </a:prstGeom>
        <a:solidFill>
          <a:srgbClr val="78206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</xdr:colOff>
      <xdr:row>4</xdr:row>
      <xdr:rowOff>6351</xdr:rowOff>
    </xdr:from>
    <xdr:to>
      <xdr:col>2</xdr:col>
      <xdr:colOff>1</xdr:colOff>
      <xdr:row>5</xdr:row>
      <xdr:rowOff>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AC2F9E1-6220-4F89-BE03-91A974701875}"/>
            </a:ext>
          </a:extLst>
        </xdr:cNvPr>
        <xdr:cNvSpPr/>
      </xdr:nvSpPr>
      <xdr:spPr>
        <a:xfrm>
          <a:off x="609601" y="1311276"/>
          <a:ext cx="609600" cy="374650"/>
        </a:xfrm>
        <a:prstGeom prst="rect">
          <a:avLst/>
        </a:prstGeom>
        <a:solidFill>
          <a:srgbClr val="80350E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3175</xdr:colOff>
      <xdr:row>10</xdr:row>
      <xdr:rowOff>3175</xdr:rowOff>
    </xdr:from>
    <xdr:to>
      <xdr:col>2</xdr:col>
      <xdr:colOff>0</xdr:colOff>
      <xdr:row>11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5E93762B-7906-47FB-8F65-770FEDB4DE30}"/>
            </a:ext>
          </a:extLst>
        </xdr:cNvPr>
        <xdr:cNvSpPr/>
      </xdr:nvSpPr>
      <xdr:spPr>
        <a:xfrm>
          <a:off x="612775" y="2451100"/>
          <a:ext cx="606425" cy="377825"/>
        </a:xfrm>
        <a:prstGeom prst="rect">
          <a:avLst/>
        </a:prstGeom>
        <a:solidFill>
          <a:srgbClr val="D19CC7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</xdr:row>
      <xdr:rowOff>6350</xdr:rowOff>
    </xdr:from>
    <xdr:to>
      <xdr:col>2</xdr:col>
      <xdr:colOff>6350</xdr:colOff>
      <xdr:row>10</xdr:row>
      <xdr:rowOff>3175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6B63EA7-E499-4559-8571-C7C406A6DBC1}"/>
            </a:ext>
          </a:extLst>
        </xdr:cNvPr>
        <xdr:cNvSpPr/>
      </xdr:nvSpPr>
      <xdr:spPr>
        <a:xfrm>
          <a:off x="609600" y="2073275"/>
          <a:ext cx="615950" cy="377825"/>
        </a:xfrm>
        <a:prstGeom prst="rect">
          <a:avLst/>
        </a:prstGeom>
        <a:solidFill>
          <a:srgbClr val="0000F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606425</xdr:colOff>
      <xdr:row>11</xdr:row>
      <xdr:rowOff>377825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33B39EBE-517F-44EE-B221-5653A77C2072}"/>
            </a:ext>
          </a:extLst>
        </xdr:cNvPr>
        <xdr:cNvSpPr/>
      </xdr:nvSpPr>
      <xdr:spPr>
        <a:xfrm>
          <a:off x="609600" y="2828925"/>
          <a:ext cx="606425" cy="377825"/>
        </a:xfrm>
        <a:prstGeom prst="rect">
          <a:avLst/>
        </a:prstGeom>
        <a:solidFill>
          <a:srgbClr val="7AAFD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6350</xdr:colOff>
      <xdr:row>12</xdr:row>
      <xdr:rowOff>0</xdr:rowOff>
    </xdr:from>
    <xdr:to>
      <xdr:col>2</xdr:col>
      <xdr:colOff>3175</xdr:colOff>
      <xdr:row>12</xdr:row>
      <xdr:rowOff>377825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74383150-9741-41EB-BAEE-409D6853BEE8}"/>
            </a:ext>
          </a:extLst>
        </xdr:cNvPr>
        <xdr:cNvSpPr/>
      </xdr:nvSpPr>
      <xdr:spPr>
        <a:xfrm>
          <a:off x="615950" y="3209925"/>
          <a:ext cx="606425" cy="377825"/>
        </a:xfrm>
        <a:prstGeom prst="rect">
          <a:avLst/>
        </a:prstGeom>
        <a:solidFill>
          <a:srgbClr val="636466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6350</xdr:colOff>
      <xdr:row>16</xdr:row>
      <xdr:rowOff>6350</xdr:rowOff>
    </xdr:from>
    <xdr:to>
      <xdr:col>2</xdr:col>
      <xdr:colOff>3175</xdr:colOff>
      <xdr:row>17</xdr:row>
      <xdr:rowOff>3175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76652052-6564-4957-A2A2-EAF224522641}"/>
            </a:ext>
          </a:extLst>
        </xdr:cNvPr>
        <xdr:cNvSpPr/>
      </xdr:nvSpPr>
      <xdr:spPr>
        <a:xfrm>
          <a:off x="615950" y="3911600"/>
          <a:ext cx="606425" cy="377825"/>
        </a:xfrm>
        <a:prstGeom prst="rect">
          <a:avLst/>
        </a:prstGeom>
        <a:solidFill>
          <a:srgbClr val="58BA48">
            <a:alpha val="20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606425</xdr:colOff>
      <xdr:row>17</xdr:row>
      <xdr:rowOff>377825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E6987FBC-F4A0-4513-8E2A-786C16E291C5}"/>
            </a:ext>
          </a:extLst>
        </xdr:cNvPr>
        <xdr:cNvSpPr/>
      </xdr:nvSpPr>
      <xdr:spPr>
        <a:xfrm>
          <a:off x="609600" y="4286250"/>
          <a:ext cx="606425" cy="377825"/>
        </a:xfrm>
        <a:prstGeom prst="rect">
          <a:avLst/>
        </a:prstGeom>
        <a:solidFill>
          <a:srgbClr val="FBD5D6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177800</xdr:colOff>
      <xdr:row>3</xdr:row>
      <xdr:rowOff>63500</xdr:rowOff>
    </xdr:from>
    <xdr:to>
      <xdr:col>1</xdr:col>
      <xdr:colOff>438150</xdr:colOff>
      <xdr:row>3</xdr:row>
      <xdr:rowOff>323850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id="{987135D4-13D6-4C9F-80DA-A7F8A913DC6B}"/>
            </a:ext>
          </a:extLst>
        </xdr:cNvPr>
        <xdr:cNvSpPr/>
      </xdr:nvSpPr>
      <xdr:spPr>
        <a:xfrm>
          <a:off x="787400" y="9874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1</xdr:col>
      <xdr:colOff>177801</xdr:colOff>
      <xdr:row>4</xdr:row>
      <xdr:rowOff>57151</xdr:rowOff>
    </xdr:from>
    <xdr:to>
      <xdr:col>1</xdr:col>
      <xdr:colOff>438151</xdr:colOff>
      <xdr:row>4</xdr:row>
      <xdr:rowOff>317501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A5F432BB-AA58-4001-8C70-795536B9A8B3}"/>
            </a:ext>
          </a:extLst>
        </xdr:cNvPr>
        <xdr:cNvSpPr/>
      </xdr:nvSpPr>
      <xdr:spPr>
        <a:xfrm>
          <a:off x="787401" y="1362076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twoCellAnchor>
  <xdr:twoCellAnchor>
    <xdr:from>
      <xdr:col>1</xdr:col>
      <xdr:colOff>177800</xdr:colOff>
      <xdr:row>5</xdr:row>
      <xdr:rowOff>57150</xdr:rowOff>
    </xdr:from>
    <xdr:to>
      <xdr:col>1</xdr:col>
      <xdr:colOff>438150</xdr:colOff>
      <xdr:row>5</xdr:row>
      <xdr:rowOff>317500</xdr:rowOff>
    </xdr:to>
    <xdr:sp macro="" textlink="">
      <xdr:nvSpPr>
        <xdr:cNvPr id="13" name="Oval 12">
          <a:extLst>
            <a:ext uri="{FF2B5EF4-FFF2-40B4-BE49-F238E27FC236}">
              <a16:creationId xmlns:a16="http://schemas.microsoft.com/office/drawing/2014/main" id="{017825CC-F4C8-49EF-A0D8-39FE9DE5D8EF}"/>
            </a:ext>
          </a:extLst>
        </xdr:cNvPr>
        <xdr:cNvSpPr/>
      </xdr:nvSpPr>
      <xdr:spPr>
        <a:xfrm>
          <a:off x="787400" y="174307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xdr:txBody>
    </xdr:sp>
    <xdr:clientData/>
  </xdr:twoCellAnchor>
  <xdr:twoCellAnchor>
    <xdr:from>
      <xdr:col>1</xdr:col>
      <xdr:colOff>177800</xdr:colOff>
      <xdr:row>6</xdr:row>
      <xdr:rowOff>196850</xdr:rowOff>
    </xdr:from>
    <xdr:to>
      <xdr:col>1</xdr:col>
      <xdr:colOff>438150</xdr:colOff>
      <xdr:row>6</xdr:row>
      <xdr:rowOff>457200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C4745589-6903-49B9-9830-BD7CE9C075D2}"/>
            </a:ext>
          </a:extLst>
        </xdr:cNvPr>
        <xdr:cNvSpPr/>
      </xdr:nvSpPr>
      <xdr:spPr>
        <a:xfrm>
          <a:off x="787400" y="226377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</xdr:txBody>
    </xdr:sp>
    <xdr:clientData/>
  </xdr:twoCellAnchor>
  <xdr:twoCellAnchor>
    <xdr:from>
      <xdr:col>1</xdr:col>
      <xdr:colOff>174625</xdr:colOff>
      <xdr:row>7</xdr:row>
      <xdr:rowOff>73025</xdr:rowOff>
    </xdr:from>
    <xdr:to>
      <xdr:col>1</xdr:col>
      <xdr:colOff>434975</xdr:colOff>
      <xdr:row>7</xdr:row>
      <xdr:rowOff>333375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2F10DC13-261D-4F42-A457-AF2E69D57FC9}"/>
            </a:ext>
          </a:extLst>
        </xdr:cNvPr>
        <xdr:cNvSpPr/>
      </xdr:nvSpPr>
      <xdr:spPr>
        <a:xfrm>
          <a:off x="784225" y="2524125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</xdr:txBody>
    </xdr:sp>
    <xdr:clientData/>
  </xdr:twoCellAnchor>
  <xdr:twoCellAnchor>
    <xdr:from>
      <xdr:col>1</xdr:col>
      <xdr:colOff>184150</xdr:colOff>
      <xdr:row>8</xdr:row>
      <xdr:rowOff>76200</xdr:rowOff>
    </xdr:from>
    <xdr:to>
      <xdr:col>1</xdr:col>
      <xdr:colOff>444500</xdr:colOff>
      <xdr:row>8</xdr:row>
      <xdr:rowOff>336550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278D99D6-6CBA-4BF7-B355-6AA76CB704E3}"/>
            </a:ext>
          </a:extLst>
        </xdr:cNvPr>
        <xdr:cNvSpPr/>
      </xdr:nvSpPr>
      <xdr:spPr>
        <a:xfrm>
          <a:off x="793750" y="29083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</xdr:txBody>
    </xdr:sp>
    <xdr:clientData/>
  </xdr:twoCellAnchor>
  <xdr:twoCellAnchor>
    <xdr:from>
      <xdr:col>1</xdr:col>
      <xdr:colOff>184150</xdr:colOff>
      <xdr:row>9</xdr:row>
      <xdr:rowOff>69850</xdr:rowOff>
    </xdr:from>
    <xdr:to>
      <xdr:col>1</xdr:col>
      <xdr:colOff>444500</xdr:colOff>
      <xdr:row>9</xdr:row>
      <xdr:rowOff>330200</xdr:rowOff>
    </xdr:to>
    <xdr:sp macro="" textlink="">
      <xdr:nvSpPr>
        <xdr:cNvPr id="17" name="Oval 16">
          <a:extLst>
            <a:ext uri="{FF2B5EF4-FFF2-40B4-BE49-F238E27FC236}">
              <a16:creationId xmlns:a16="http://schemas.microsoft.com/office/drawing/2014/main" id="{6A209379-0079-48AC-AC50-0EA8185F2589}"/>
            </a:ext>
          </a:extLst>
        </xdr:cNvPr>
        <xdr:cNvSpPr/>
      </xdr:nvSpPr>
      <xdr:spPr>
        <a:xfrm>
          <a:off x="793750" y="32829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</xdr:txBody>
    </xdr:sp>
    <xdr:clientData/>
  </xdr:twoCellAnchor>
  <xdr:twoCellAnchor>
    <xdr:from>
      <xdr:col>1</xdr:col>
      <xdr:colOff>190500</xdr:colOff>
      <xdr:row>10</xdr:row>
      <xdr:rowOff>50800</xdr:rowOff>
    </xdr:from>
    <xdr:to>
      <xdr:col>1</xdr:col>
      <xdr:colOff>450850</xdr:colOff>
      <xdr:row>10</xdr:row>
      <xdr:rowOff>311150</xdr:rowOff>
    </xdr:to>
    <xdr:sp macro="" textlink="">
      <xdr:nvSpPr>
        <xdr:cNvPr id="18" name="Oval 17">
          <a:extLst>
            <a:ext uri="{FF2B5EF4-FFF2-40B4-BE49-F238E27FC236}">
              <a16:creationId xmlns:a16="http://schemas.microsoft.com/office/drawing/2014/main" id="{A512DE41-9D00-48FF-B308-BEDECBB3BA96}"/>
            </a:ext>
          </a:extLst>
        </xdr:cNvPr>
        <xdr:cNvSpPr/>
      </xdr:nvSpPr>
      <xdr:spPr>
        <a:xfrm>
          <a:off x="800100" y="36449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</xdr:txBody>
    </xdr:sp>
    <xdr:clientData/>
  </xdr:twoCellAnchor>
  <xdr:twoCellAnchor>
    <xdr:from>
      <xdr:col>1</xdr:col>
      <xdr:colOff>190500</xdr:colOff>
      <xdr:row>11</xdr:row>
      <xdr:rowOff>44450</xdr:rowOff>
    </xdr:from>
    <xdr:to>
      <xdr:col>1</xdr:col>
      <xdr:colOff>450850</xdr:colOff>
      <xdr:row>11</xdr:row>
      <xdr:rowOff>304800</xdr:rowOff>
    </xdr:to>
    <xdr:sp macro="" textlink="">
      <xdr:nvSpPr>
        <xdr:cNvPr id="19" name="Oval 18">
          <a:extLst>
            <a:ext uri="{FF2B5EF4-FFF2-40B4-BE49-F238E27FC236}">
              <a16:creationId xmlns:a16="http://schemas.microsoft.com/office/drawing/2014/main" id="{38921953-BB26-404B-BD8D-750F2BF77A8B}"/>
            </a:ext>
          </a:extLst>
        </xdr:cNvPr>
        <xdr:cNvSpPr/>
      </xdr:nvSpPr>
      <xdr:spPr>
        <a:xfrm>
          <a:off x="800100" y="40195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0" cap="none" spc="0">
              <a:ln w="0"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</xdr:txBody>
    </xdr:sp>
    <xdr:clientData/>
  </xdr:twoCellAnchor>
  <xdr:twoCellAnchor>
    <xdr:from>
      <xdr:col>1</xdr:col>
      <xdr:colOff>184150</xdr:colOff>
      <xdr:row>12</xdr:row>
      <xdr:rowOff>44450</xdr:rowOff>
    </xdr:from>
    <xdr:to>
      <xdr:col>1</xdr:col>
      <xdr:colOff>444500</xdr:colOff>
      <xdr:row>12</xdr:row>
      <xdr:rowOff>304800</xdr:rowOff>
    </xdr:to>
    <xdr:sp macro="" textlink="">
      <xdr:nvSpPr>
        <xdr:cNvPr id="20" name="Oval 19">
          <a:extLst>
            <a:ext uri="{FF2B5EF4-FFF2-40B4-BE49-F238E27FC236}">
              <a16:creationId xmlns:a16="http://schemas.microsoft.com/office/drawing/2014/main" id="{B2F65879-0FA4-4CC9-9CB2-C6D73DAA15DE}"/>
            </a:ext>
          </a:extLst>
        </xdr:cNvPr>
        <xdr:cNvSpPr/>
      </xdr:nvSpPr>
      <xdr:spPr>
        <a:xfrm>
          <a:off x="793750" y="44005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571500</xdr:colOff>
      <xdr:row>2</xdr:row>
      <xdr:rowOff>222250</xdr:rowOff>
    </xdr:from>
    <xdr:to>
      <xdr:col>4</xdr:col>
      <xdr:colOff>831850</xdr:colOff>
      <xdr:row>2</xdr:row>
      <xdr:rowOff>488950</xdr:rowOff>
    </xdr:to>
    <xdr:sp macro="" textlink="">
      <xdr:nvSpPr>
        <xdr:cNvPr id="21" name="Oval 20">
          <a:extLst>
            <a:ext uri="{FF2B5EF4-FFF2-40B4-BE49-F238E27FC236}">
              <a16:creationId xmlns:a16="http://schemas.microsoft.com/office/drawing/2014/main" id="{9AD91CF3-AB7D-4F79-9AD4-A1421A185E70}"/>
            </a:ext>
          </a:extLst>
        </xdr:cNvPr>
        <xdr:cNvSpPr/>
      </xdr:nvSpPr>
      <xdr:spPr>
        <a:xfrm>
          <a:off x="5648325" y="641350"/>
          <a:ext cx="260350" cy="266700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184150</xdr:colOff>
      <xdr:row>18</xdr:row>
      <xdr:rowOff>50800</xdr:rowOff>
    </xdr:from>
    <xdr:to>
      <xdr:col>1</xdr:col>
      <xdr:colOff>444500</xdr:colOff>
      <xdr:row>18</xdr:row>
      <xdr:rowOff>317500</xdr:rowOff>
    </xdr:to>
    <xdr:sp macro="" textlink="">
      <xdr:nvSpPr>
        <xdr:cNvPr id="22" name="Oval 21">
          <a:extLst>
            <a:ext uri="{FF2B5EF4-FFF2-40B4-BE49-F238E27FC236}">
              <a16:creationId xmlns:a16="http://schemas.microsoft.com/office/drawing/2014/main" id="{4DE42F78-5EF7-4E50-8BDC-FEE2D810069F}"/>
            </a:ext>
          </a:extLst>
        </xdr:cNvPr>
        <xdr:cNvSpPr/>
      </xdr:nvSpPr>
      <xdr:spPr>
        <a:xfrm>
          <a:off x="793750" y="5867400"/>
          <a:ext cx="260350" cy="266700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146050</xdr:colOff>
      <xdr:row>12</xdr:row>
      <xdr:rowOff>50800</xdr:rowOff>
    </xdr:from>
    <xdr:to>
      <xdr:col>2</xdr:col>
      <xdr:colOff>69850</xdr:colOff>
      <xdr:row>12</xdr:row>
      <xdr:rowOff>266700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D64A40E9-AEF6-50B6-24BE-4C6AB9739935}"/>
            </a:ext>
          </a:extLst>
        </xdr:cNvPr>
        <xdr:cNvSpPr txBox="1"/>
      </xdr:nvSpPr>
      <xdr:spPr>
        <a:xfrm>
          <a:off x="755650" y="4406900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10</a:t>
          </a:r>
        </a:p>
      </xdr:txBody>
    </xdr:sp>
    <xdr:clientData/>
  </xdr:twoCellAnchor>
  <xdr:twoCellAnchor>
    <xdr:from>
      <xdr:col>1</xdr:col>
      <xdr:colOff>177800</xdr:colOff>
      <xdr:row>16</xdr:row>
      <xdr:rowOff>57150</xdr:rowOff>
    </xdr:from>
    <xdr:to>
      <xdr:col>1</xdr:col>
      <xdr:colOff>438150</xdr:colOff>
      <xdr:row>16</xdr:row>
      <xdr:rowOff>317500</xdr:rowOff>
    </xdr:to>
    <xdr:sp macro="" textlink="">
      <xdr:nvSpPr>
        <xdr:cNvPr id="24" name="Oval 23">
          <a:extLst>
            <a:ext uri="{FF2B5EF4-FFF2-40B4-BE49-F238E27FC236}">
              <a16:creationId xmlns:a16="http://schemas.microsoft.com/office/drawing/2014/main" id="{AF988BCA-1033-464F-8FBF-454637E45A1E}"/>
            </a:ext>
          </a:extLst>
        </xdr:cNvPr>
        <xdr:cNvSpPr/>
      </xdr:nvSpPr>
      <xdr:spPr>
        <a:xfrm>
          <a:off x="787400" y="511175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139700</xdr:colOff>
      <xdr:row>16</xdr:row>
      <xdr:rowOff>63500</xdr:rowOff>
    </xdr:from>
    <xdr:to>
      <xdr:col>2</xdr:col>
      <xdr:colOff>63500</xdr:colOff>
      <xdr:row>16</xdr:row>
      <xdr:rowOff>279400</xdr:rowOff>
    </xdr:to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532C3068-81A8-42C8-BAF7-036EAA145F78}"/>
            </a:ext>
          </a:extLst>
        </xdr:cNvPr>
        <xdr:cNvSpPr txBox="1"/>
      </xdr:nvSpPr>
      <xdr:spPr>
        <a:xfrm>
          <a:off x="749300" y="5118100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11</a:t>
          </a:r>
        </a:p>
      </xdr:txBody>
    </xdr:sp>
    <xdr:clientData/>
  </xdr:twoCellAnchor>
  <xdr:twoCellAnchor>
    <xdr:from>
      <xdr:col>1</xdr:col>
      <xdr:colOff>177800</xdr:colOff>
      <xdr:row>17</xdr:row>
      <xdr:rowOff>50800</xdr:rowOff>
    </xdr:from>
    <xdr:to>
      <xdr:col>1</xdr:col>
      <xdr:colOff>438150</xdr:colOff>
      <xdr:row>17</xdr:row>
      <xdr:rowOff>311150</xdr:rowOff>
    </xdr:to>
    <xdr:sp macro="" textlink="">
      <xdr:nvSpPr>
        <xdr:cNvPr id="26" name="Oval 25">
          <a:extLst>
            <a:ext uri="{FF2B5EF4-FFF2-40B4-BE49-F238E27FC236}">
              <a16:creationId xmlns:a16="http://schemas.microsoft.com/office/drawing/2014/main" id="{B42C1332-2557-4765-ACFD-32069B8305D7}"/>
            </a:ext>
          </a:extLst>
        </xdr:cNvPr>
        <xdr:cNvSpPr/>
      </xdr:nvSpPr>
      <xdr:spPr>
        <a:xfrm>
          <a:off x="787400" y="54864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139700</xdr:colOff>
      <xdr:row>17</xdr:row>
      <xdr:rowOff>57150</xdr:rowOff>
    </xdr:from>
    <xdr:to>
      <xdr:col>2</xdr:col>
      <xdr:colOff>63500</xdr:colOff>
      <xdr:row>17</xdr:row>
      <xdr:rowOff>273050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6E80A32-D672-4366-8F64-C2E58B30474D}"/>
            </a:ext>
          </a:extLst>
        </xdr:cNvPr>
        <xdr:cNvSpPr txBox="1"/>
      </xdr:nvSpPr>
      <xdr:spPr>
        <a:xfrm>
          <a:off x="749300" y="5492750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12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606425</xdr:colOff>
      <xdr:row>13</xdr:row>
      <xdr:rowOff>377825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045C3E0C-6710-4269-86C8-9103551FBCFB}"/>
            </a:ext>
          </a:extLst>
        </xdr:cNvPr>
        <xdr:cNvSpPr/>
      </xdr:nvSpPr>
      <xdr:spPr>
        <a:xfrm>
          <a:off x="609600" y="5816600"/>
          <a:ext cx="606425" cy="377825"/>
        </a:xfrm>
        <a:prstGeom prst="rect">
          <a:avLst/>
        </a:prstGeom>
        <a:solidFill>
          <a:srgbClr val="7F4F3F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184150</xdr:colOff>
      <xdr:row>13</xdr:row>
      <xdr:rowOff>63500</xdr:rowOff>
    </xdr:from>
    <xdr:to>
      <xdr:col>1</xdr:col>
      <xdr:colOff>444500</xdr:colOff>
      <xdr:row>13</xdr:row>
      <xdr:rowOff>323850</xdr:rowOff>
    </xdr:to>
    <xdr:sp macro="" textlink="">
      <xdr:nvSpPr>
        <xdr:cNvPr id="29" name="Oval 28">
          <a:extLst>
            <a:ext uri="{FF2B5EF4-FFF2-40B4-BE49-F238E27FC236}">
              <a16:creationId xmlns:a16="http://schemas.microsoft.com/office/drawing/2014/main" id="{70C2AF47-95AF-42F2-AC60-A3908D73646B}"/>
            </a:ext>
          </a:extLst>
        </xdr:cNvPr>
        <xdr:cNvSpPr/>
      </xdr:nvSpPr>
      <xdr:spPr>
        <a:xfrm>
          <a:off x="793750" y="58801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146050</xdr:colOff>
      <xdr:row>13</xdr:row>
      <xdr:rowOff>69850</xdr:rowOff>
    </xdr:from>
    <xdr:to>
      <xdr:col>2</xdr:col>
      <xdr:colOff>69850</xdr:colOff>
      <xdr:row>13</xdr:row>
      <xdr:rowOff>285750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7F174996-3391-4D22-BC8D-2057D6AD2A78}"/>
            </a:ext>
          </a:extLst>
        </xdr:cNvPr>
        <xdr:cNvSpPr txBox="1"/>
      </xdr:nvSpPr>
      <xdr:spPr>
        <a:xfrm>
          <a:off x="755650" y="5886450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13</a:t>
          </a:r>
        </a:p>
      </xdr:txBody>
    </xdr:sp>
    <xdr:clientData/>
  </xdr:twoCellAnchor>
  <xdr:twoCellAnchor>
    <xdr:from>
      <xdr:col>1</xdr:col>
      <xdr:colOff>190500</xdr:colOff>
      <xdr:row>14</xdr:row>
      <xdr:rowOff>76200</xdr:rowOff>
    </xdr:from>
    <xdr:to>
      <xdr:col>1</xdr:col>
      <xdr:colOff>450850</xdr:colOff>
      <xdr:row>14</xdr:row>
      <xdr:rowOff>336550</xdr:rowOff>
    </xdr:to>
    <xdr:sp macro="" textlink="">
      <xdr:nvSpPr>
        <xdr:cNvPr id="39" name="Oval 38">
          <a:extLst>
            <a:ext uri="{FF2B5EF4-FFF2-40B4-BE49-F238E27FC236}">
              <a16:creationId xmlns:a16="http://schemas.microsoft.com/office/drawing/2014/main" id="{633C9655-A530-4ACA-AA44-63A4F9F5474B}"/>
            </a:ext>
          </a:extLst>
        </xdr:cNvPr>
        <xdr:cNvSpPr/>
      </xdr:nvSpPr>
      <xdr:spPr>
        <a:xfrm>
          <a:off x="800100" y="44323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152400</xdr:colOff>
      <xdr:row>14</xdr:row>
      <xdr:rowOff>82550</xdr:rowOff>
    </xdr:from>
    <xdr:to>
      <xdr:col>2</xdr:col>
      <xdr:colOff>76200</xdr:colOff>
      <xdr:row>14</xdr:row>
      <xdr:rowOff>298450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CAEFF4AB-71CA-4231-A583-7D754095C33D}"/>
            </a:ext>
          </a:extLst>
        </xdr:cNvPr>
        <xdr:cNvSpPr txBox="1"/>
      </xdr:nvSpPr>
      <xdr:spPr>
        <a:xfrm>
          <a:off x="762000" y="4438650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16</a:t>
          </a:r>
        </a:p>
      </xdr:txBody>
    </xdr:sp>
    <xdr:clientData/>
  </xdr:twoCellAnchor>
  <xdr:twoCellAnchor>
    <xdr:from>
      <xdr:col>1</xdr:col>
      <xdr:colOff>0</xdr:colOff>
      <xdr:row>19</xdr:row>
      <xdr:rowOff>6350</xdr:rowOff>
    </xdr:from>
    <xdr:to>
      <xdr:col>1</xdr:col>
      <xdr:colOff>606425</xdr:colOff>
      <xdr:row>20</xdr:row>
      <xdr:rowOff>3175</xdr:rowOff>
    </xdr:to>
    <xdr:sp macro="" textlink="">
      <xdr:nvSpPr>
        <xdr:cNvPr id="41" name="Rectangle 40">
          <a:extLst>
            <a:ext uri="{FF2B5EF4-FFF2-40B4-BE49-F238E27FC236}">
              <a16:creationId xmlns:a16="http://schemas.microsoft.com/office/drawing/2014/main" id="{5F4EA48C-0659-42C4-9585-A03DD178EB29}"/>
            </a:ext>
          </a:extLst>
        </xdr:cNvPr>
        <xdr:cNvSpPr/>
      </xdr:nvSpPr>
      <xdr:spPr>
        <a:xfrm>
          <a:off x="609600" y="4743450"/>
          <a:ext cx="606425" cy="377825"/>
        </a:xfrm>
        <a:prstGeom prst="rect">
          <a:avLst/>
        </a:prstGeom>
        <a:solidFill>
          <a:srgbClr val="C7C8CA">
            <a:alpha val="29804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190500</xdr:colOff>
      <xdr:row>19</xdr:row>
      <xdr:rowOff>76200</xdr:rowOff>
    </xdr:from>
    <xdr:to>
      <xdr:col>1</xdr:col>
      <xdr:colOff>450850</xdr:colOff>
      <xdr:row>19</xdr:row>
      <xdr:rowOff>336550</xdr:rowOff>
    </xdr:to>
    <xdr:sp macro="" textlink="">
      <xdr:nvSpPr>
        <xdr:cNvPr id="42" name="Oval 41">
          <a:extLst>
            <a:ext uri="{FF2B5EF4-FFF2-40B4-BE49-F238E27FC236}">
              <a16:creationId xmlns:a16="http://schemas.microsoft.com/office/drawing/2014/main" id="{6E7228F1-F337-47BE-A430-BEB6FA21F810}"/>
            </a:ext>
          </a:extLst>
        </xdr:cNvPr>
        <xdr:cNvSpPr/>
      </xdr:nvSpPr>
      <xdr:spPr>
        <a:xfrm>
          <a:off x="800100" y="4813300"/>
          <a:ext cx="260350" cy="260350"/>
        </a:xfrm>
        <a:prstGeom prst="ellipse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 b="0" cap="none" spc="0">
            <a:ln w="0">
              <a:noFill/>
            </a:ln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152400</xdr:colOff>
      <xdr:row>19</xdr:row>
      <xdr:rowOff>82550</xdr:rowOff>
    </xdr:from>
    <xdr:to>
      <xdr:col>2</xdr:col>
      <xdr:colOff>76200</xdr:colOff>
      <xdr:row>19</xdr:row>
      <xdr:rowOff>298450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8018A92-0ACC-4C60-8B8D-C4ACB2BDEDED}"/>
            </a:ext>
          </a:extLst>
        </xdr:cNvPr>
        <xdr:cNvSpPr txBox="1"/>
      </xdr:nvSpPr>
      <xdr:spPr>
        <a:xfrm>
          <a:off x="762000" y="4819650"/>
          <a:ext cx="533400" cy="21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16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36761-BD59-4446-B95B-3B88225A75A1}">
  <dimension ref="B4:R62"/>
  <sheetViews>
    <sheetView topLeftCell="A19" zoomScale="115" zoomScaleNormal="115" workbookViewId="0">
      <selection activeCell="N24" sqref="N24"/>
    </sheetView>
  </sheetViews>
  <sheetFormatPr defaultRowHeight="13.8" x14ac:dyDescent="0.25"/>
  <cols>
    <col min="1" max="1" width="11.75" customWidth="1"/>
    <col min="2" max="2" width="20.75" style="1" customWidth="1"/>
    <col min="3" max="3" width="20.75" customWidth="1"/>
    <col min="4" max="4" width="14.875" customWidth="1"/>
    <col min="5" max="5" width="14.375" customWidth="1"/>
    <col min="6" max="6" width="10.75" style="5" customWidth="1"/>
    <col min="7" max="7" width="11.625" hidden="1" customWidth="1"/>
    <col min="8" max="8" width="11.875" customWidth="1"/>
    <col min="9" max="9" width="13.75" style="5" hidden="1" customWidth="1"/>
    <col min="10" max="10" width="11.75" style="7" hidden="1" customWidth="1"/>
    <col min="11" max="11" width="11.75" style="7" customWidth="1"/>
    <col min="12" max="12" width="11.875" style="7" hidden="1" customWidth="1"/>
    <col min="13" max="13" width="14.75" customWidth="1"/>
    <col min="14" max="14" width="13.625" customWidth="1"/>
    <col min="15" max="15" width="13.75" customWidth="1"/>
    <col min="16" max="16" width="13.125" customWidth="1"/>
    <col min="17" max="17" width="9.125" customWidth="1"/>
    <col min="18" max="18" width="9.875" customWidth="1"/>
  </cols>
  <sheetData>
    <row r="4" spans="2:13" ht="15" customHeight="1" x14ac:dyDescent="0.25">
      <c r="B4" s="62" t="s">
        <v>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2:13" ht="15" customHeight="1" x14ac:dyDescent="0.25">
      <c r="B5" s="62" t="s">
        <v>1</v>
      </c>
      <c r="C5" s="62" t="s">
        <v>2</v>
      </c>
      <c r="D5" s="71" t="s">
        <v>3</v>
      </c>
      <c r="E5" s="62" t="s">
        <v>4</v>
      </c>
      <c r="F5" s="68" t="s">
        <v>5</v>
      </c>
      <c r="G5" s="62" t="s">
        <v>6</v>
      </c>
      <c r="H5" s="62"/>
      <c r="I5" s="62" t="s">
        <v>7</v>
      </c>
      <c r="J5" s="62"/>
      <c r="K5" s="62"/>
      <c r="L5" s="62"/>
      <c r="M5" s="62"/>
    </row>
    <row r="6" spans="2:13" ht="27.9" customHeight="1" x14ac:dyDescent="0.25">
      <c r="B6" s="62"/>
      <c r="C6" s="62"/>
      <c r="D6" s="62"/>
      <c r="E6" s="62"/>
      <c r="F6" s="68"/>
      <c r="G6" s="30" t="s">
        <v>8</v>
      </c>
      <c r="H6" s="30" t="s">
        <v>9</v>
      </c>
      <c r="I6" s="31" t="s">
        <v>10</v>
      </c>
      <c r="J6" s="31" t="s">
        <v>11</v>
      </c>
      <c r="K6" s="31" t="s">
        <v>12</v>
      </c>
      <c r="L6" s="31" t="s">
        <v>13</v>
      </c>
      <c r="M6" s="31" t="s">
        <v>14</v>
      </c>
    </row>
    <row r="7" spans="2:13" ht="15" customHeight="1" x14ac:dyDescent="0.25">
      <c r="B7" s="63" t="s">
        <v>15</v>
      </c>
      <c r="C7" s="18" t="s">
        <v>16</v>
      </c>
      <c r="D7" s="72">
        <f>E7+E8+E9+E10+E11+E12+E13+E14</f>
        <v>6220</v>
      </c>
      <c r="E7" s="37">
        <v>170</v>
      </c>
      <c r="F7" s="6">
        <f t="shared" ref="F7:F28" si="0">E7*6</f>
        <v>1020</v>
      </c>
      <c r="G7" s="19">
        <v>300</v>
      </c>
      <c r="H7" s="4">
        <f t="shared" ref="H7:H52" si="1">G7*E7</f>
        <v>51000</v>
      </c>
      <c r="I7" s="6">
        <v>15</v>
      </c>
      <c r="J7" s="6">
        <f t="shared" ref="J7:J52" si="2">I7*F7</f>
        <v>15300</v>
      </c>
      <c r="K7" s="6">
        <f t="shared" ref="K7:K31" si="3">J7*$Q$52*365/1000</f>
        <v>44676</v>
      </c>
      <c r="L7" s="6">
        <v>2</v>
      </c>
      <c r="M7" s="6">
        <f>L7*365</f>
        <v>730</v>
      </c>
    </row>
    <row r="8" spans="2:13" ht="15" customHeight="1" x14ac:dyDescent="0.25">
      <c r="B8" s="67"/>
      <c r="C8" s="18" t="s">
        <v>17</v>
      </c>
      <c r="D8" s="73"/>
      <c r="E8" s="37">
        <v>2000</v>
      </c>
      <c r="F8" s="6">
        <f t="shared" si="0"/>
        <v>12000</v>
      </c>
      <c r="G8" s="19">
        <v>1200</v>
      </c>
      <c r="H8" s="4">
        <f t="shared" si="1"/>
        <v>2400000</v>
      </c>
      <c r="I8" s="6">
        <v>50</v>
      </c>
      <c r="J8" s="6">
        <f t="shared" si="2"/>
        <v>600000</v>
      </c>
      <c r="K8" s="6">
        <f t="shared" si="3"/>
        <v>1752000</v>
      </c>
      <c r="L8" s="6">
        <v>2</v>
      </c>
      <c r="M8" s="6">
        <f>L8*365</f>
        <v>730</v>
      </c>
    </row>
    <row r="9" spans="2:13" ht="15" customHeight="1" x14ac:dyDescent="0.25">
      <c r="B9" s="67"/>
      <c r="C9" s="18" t="s">
        <v>18</v>
      </c>
      <c r="D9" s="73"/>
      <c r="E9" s="37">
        <v>1400</v>
      </c>
      <c r="F9" s="6">
        <f t="shared" si="0"/>
        <v>8400</v>
      </c>
      <c r="G9" s="19">
        <v>600</v>
      </c>
      <c r="H9" s="4">
        <f t="shared" si="1"/>
        <v>840000</v>
      </c>
      <c r="I9" s="6">
        <v>20</v>
      </c>
      <c r="J9" s="6">
        <f t="shared" si="2"/>
        <v>168000</v>
      </c>
      <c r="K9" s="6">
        <f t="shared" si="3"/>
        <v>490560</v>
      </c>
      <c r="L9" s="6">
        <v>10</v>
      </c>
      <c r="M9" s="6">
        <f t="shared" ref="M9:M51" si="4">L9*365</f>
        <v>3650</v>
      </c>
    </row>
    <row r="10" spans="2:13" ht="15" customHeight="1" x14ac:dyDescent="0.25">
      <c r="B10" s="67"/>
      <c r="C10" s="18" t="s">
        <v>19</v>
      </c>
      <c r="D10" s="73"/>
      <c r="E10" s="37">
        <v>100</v>
      </c>
      <c r="F10" s="6">
        <f t="shared" si="0"/>
        <v>600</v>
      </c>
      <c r="G10" s="19">
        <v>500</v>
      </c>
      <c r="H10" s="4">
        <f t="shared" si="1"/>
        <v>50000</v>
      </c>
      <c r="I10" s="6">
        <v>20</v>
      </c>
      <c r="J10" s="6">
        <f t="shared" si="2"/>
        <v>12000</v>
      </c>
      <c r="K10" s="6">
        <f t="shared" si="3"/>
        <v>35040</v>
      </c>
      <c r="L10" s="6">
        <v>4</v>
      </c>
      <c r="M10" s="6">
        <f t="shared" si="4"/>
        <v>1460</v>
      </c>
    </row>
    <row r="11" spans="2:13" ht="15" customHeight="1" x14ac:dyDescent="0.25">
      <c r="B11" s="67"/>
      <c r="C11" s="18" t="s">
        <v>20</v>
      </c>
      <c r="D11" s="73"/>
      <c r="E11" s="37">
        <v>500</v>
      </c>
      <c r="F11" s="6">
        <f t="shared" si="0"/>
        <v>3000</v>
      </c>
      <c r="G11" s="19">
        <v>350</v>
      </c>
      <c r="H11" s="4">
        <f t="shared" si="1"/>
        <v>175000</v>
      </c>
      <c r="I11" s="6">
        <v>20</v>
      </c>
      <c r="J11" s="6">
        <f t="shared" si="2"/>
        <v>60000</v>
      </c>
      <c r="K11" s="6">
        <f t="shared" si="3"/>
        <v>175200</v>
      </c>
      <c r="L11" s="6">
        <v>1</v>
      </c>
      <c r="M11" s="6">
        <f t="shared" si="4"/>
        <v>365</v>
      </c>
    </row>
    <row r="12" spans="2:13" ht="15" customHeight="1" x14ac:dyDescent="0.25">
      <c r="B12" s="67"/>
      <c r="C12" s="18" t="s">
        <v>21</v>
      </c>
      <c r="D12" s="73"/>
      <c r="E12" s="37">
        <v>1300</v>
      </c>
      <c r="F12" s="6">
        <f t="shared" si="0"/>
        <v>7800</v>
      </c>
      <c r="G12" s="19">
        <v>300</v>
      </c>
      <c r="H12" s="4">
        <f t="shared" si="1"/>
        <v>390000</v>
      </c>
      <c r="I12" s="6">
        <v>30</v>
      </c>
      <c r="J12" s="6">
        <f t="shared" si="2"/>
        <v>234000</v>
      </c>
      <c r="K12" s="6">
        <f t="shared" si="3"/>
        <v>683280</v>
      </c>
      <c r="L12" s="6">
        <v>2</v>
      </c>
      <c r="M12" s="6">
        <f t="shared" si="4"/>
        <v>730</v>
      </c>
    </row>
    <row r="13" spans="2:13" ht="15" customHeight="1" x14ac:dyDescent="0.25">
      <c r="B13" s="67"/>
      <c r="C13" s="18" t="s">
        <v>22</v>
      </c>
      <c r="D13" s="73"/>
      <c r="E13" s="37">
        <v>700</v>
      </c>
      <c r="F13" s="6">
        <f t="shared" si="0"/>
        <v>4200</v>
      </c>
      <c r="G13" s="19">
        <v>400</v>
      </c>
      <c r="H13" s="4">
        <f t="shared" si="1"/>
        <v>280000</v>
      </c>
      <c r="I13" s="6">
        <v>40</v>
      </c>
      <c r="J13" s="6">
        <f t="shared" si="2"/>
        <v>168000</v>
      </c>
      <c r="K13" s="6">
        <f t="shared" si="3"/>
        <v>490560</v>
      </c>
      <c r="L13" s="6">
        <v>10</v>
      </c>
      <c r="M13" s="6">
        <f t="shared" si="4"/>
        <v>3650</v>
      </c>
    </row>
    <row r="14" spans="2:13" ht="15" customHeight="1" x14ac:dyDescent="0.25">
      <c r="B14" s="64"/>
      <c r="C14" s="18" t="s">
        <v>23</v>
      </c>
      <c r="D14" s="74"/>
      <c r="E14" s="37">
        <v>50</v>
      </c>
      <c r="F14" s="6">
        <f t="shared" si="0"/>
        <v>300</v>
      </c>
      <c r="G14" s="19">
        <v>600</v>
      </c>
      <c r="H14" s="4">
        <f t="shared" si="1"/>
        <v>30000</v>
      </c>
      <c r="I14" s="6">
        <v>40</v>
      </c>
      <c r="J14" s="6">
        <f t="shared" si="2"/>
        <v>12000</v>
      </c>
      <c r="K14" s="6">
        <f t="shared" si="3"/>
        <v>35040</v>
      </c>
      <c r="L14" s="6">
        <v>3</v>
      </c>
      <c r="M14" s="6">
        <f t="shared" si="4"/>
        <v>1095</v>
      </c>
    </row>
    <row r="15" spans="2:13" ht="15" customHeight="1" x14ac:dyDescent="0.25">
      <c r="B15" s="69" t="s">
        <v>24</v>
      </c>
      <c r="C15" s="18" t="s">
        <v>17</v>
      </c>
      <c r="D15" s="72">
        <f>E15+E16</f>
        <v>2200</v>
      </c>
      <c r="E15" s="37">
        <v>1100</v>
      </c>
      <c r="F15" s="6">
        <f t="shared" si="0"/>
        <v>6600</v>
      </c>
      <c r="G15" s="19">
        <v>1200</v>
      </c>
      <c r="H15" s="4">
        <f t="shared" si="1"/>
        <v>1320000</v>
      </c>
      <c r="I15" s="6">
        <v>50</v>
      </c>
      <c r="J15" s="6">
        <f t="shared" si="2"/>
        <v>330000</v>
      </c>
      <c r="K15" s="6">
        <f t="shared" si="3"/>
        <v>963600</v>
      </c>
      <c r="L15" s="6">
        <v>30</v>
      </c>
      <c r="M15" s="6">
        <f t="shared" si="4"/>
        <v>10950</v>
      </c>
    </row>
    <row r="16" spans="2:13" ht="15" customHeight="1" x14ac:dyDescent="0.25">
      <c r="B16" s="70"/>
      <c r="C16" s="18" t="s">
        <v>18</v>
      </c>
      <c r="D16" s="74"/>
      <c r="E16" s="37">
        <v>1100</v>
      </c>
      <c r="F16" s="6">
        <f t="shared" si="0"/>
        <v>6600</v>
      </c>
      <c r="G16" s="19">
        <v>600</v>
      </c>
      <c r="H16" s="4">
        <f t="shared" si="1"/>
        <v>660000</v>
      </c>
      <c r="I16" s="6">
        <v>30</v>
      </c>
      <c r="J16" s="6">
        <f t="shared" si="2"/>
        <v>198000</v>
      </c>
      <c r="K16" s="6">
        <f t="shared" si="3"/>
        <v>578160</v>
      </c>
      <c r="L16" s="6">
        <v>10</v>
      </c>
      <c r="M16" s="6">
        <f t="shared" si="4"/>
        <v>3650</v>
      </c>
    </row>
    <row r="17" spans="2:13" ht="15" customHeight="1" x14ac:dyDescent="0.25">
      <c r="B17" s="63" t="s">
        <v>25</v>
      </c>
      <c r="C17" s="18" t="s">
        <v>25</v>
      </c>
      <c r="D17" s="72">
        <f>SUM(E17:E22)</f>
        <v>2600</v>
      </c>
      <c r="E17" s="37">
        <v>1200</v>
      </c>
      <c r="F17" s="6">
        <f t="shared" si="0"/>
        <v>7200</v>
      </c>
      <c r="G17" s="3">
        <v>1000</v>
      </c>
      <c r="H17" s="4">
        <f t="shared" si="1"/>
        <v>1200000</v>
      </c>
      <c r="I17" s="6">
        <v>50</v>
      </c>
      <c r="J17" s="6">
        <f t="shared" si="2"/>
        <v>360000</v>
      </c>
      <c r="K17" s="6">
        <f t="shared" si="3"/>
        <v>1051200</v>
      </c>
      <c r="L17" s="6">
        <v>55</v>
      </c>
      <c r="M17" s="6">
        <f t="shared" si="4"/>
        <v>20075</v>
      </c>
    </row>
    <row r="18" spans="2:13" ht="15" customHeight="1" x14ac:dyDescent="0.25">
      <c r="B18" s="67"/>
      <c r="C18" s="18" t="s">
        <v>19</v>
      </c>
      <c r="D18" s="73"/>
      <c r="E18" s="37">
        <v>140</v>
      </c>
      <c r="F18" s="6">
        <f t="shared" si="0"/>
        <v>840</v>
      </c>
      <c r="G18" s="3">
        <v>600</v>
      </c>
      <c r="H18" s="4">
        <f t="shared" si="1"/>
        <v>84000</v>
      </c>
      <c r="I18" s="6">
        <v>20</v>
      </c>
      <c r="J18" s="6">
        <f t="shared" si="2"/>
        <v>16800</v>
      </c>
      <c r="K18" s="6">
        <f t="shared" si="3"/>
        <v>49056</v>
      </c>
      <c r="L18" s="6">
        <v>4</v>
      </c>
      <c r="M18" s="6">
        <f t="shared" si="4"/>
        <v>1460</v>
      </c>
    </row>
    <row r="19" spans="2:13" ht="15" customHeight="1" x14ac:dyDescent="0.25">
      <c r="B19" s="67"/>
      <c r="C19" s="18" t="s">
        <v>18</v>
      </c>
      <c r="D19" s="73"/>
      <c r="E19" s="37">
        <v>180</v>
      </c>
      <c r="F19" s="6">
        <f t="shared" si="0"/>
        <v>1080</v>
      </c>
      <c r="G19" s="19">
        <v>600</v>
      </c>
      <c r="H19" s="4">
        <f t="shared" si="1"/>
        <v>108000</v>
      </c>
      <c r="I19" s="6">
        <v>20</v>
      </c>
      <c r="J19" s="6">
        <f t="shared" si="2"/>
        <v>21600</v>
      </c>
      <c r="K19" s="6">
        <f t="shared" si="3"/>
        <v>63072</v>
      </c>
      <c r="L19" s="6">
        <v>10</v>
      </c>
      <c r="M19" s="6">
        <f t="shared" si="4"/>
        <v>3650</v>
      </c>
    </row>
    <row r="20" spans="2:13" ht="15" customHeight="1" x14ac:dyDescent="0.25">
      <c r="B20" s="67"/>
      <c r="C20" s="18" t="s">
        <v>17</v>
      </c>
      <c r="D20" s="73"/>
      <c r="E20" s="37">
        <v>180</v>
      </c>
      <c r="F20" s="6">
        <f t="shared" si="0"/>
        <v>1080</v>
      </c>
      <c r="G20" s="19">
        <v>1200</v>
      </c>
      <c r="H20" s="4">
        <f t="shared" si="1"/>
        <v>216000</v>
      </c>
      <c r="I20" s="6">
        <v>50</v>
      </c>
      <c r="J20" s="6">
        <f t="shared" si="2"/>
        <v>54000</v>
      </c>
      <c r="K20" s="6">
        <f t="shared" si="3"/>
        <v>157680</v>
      </c>
      <c r="L20" s="6">
        <v>30</v>
      </c>
      <c r="M20" s="6">
        <f t="shared" si="4"/>
        <v>10950</v>
      </c>
    </row>
    <row r="21" spans="2:13" ht="15" customHeight="1" x14ac:dyDescent="0.25">
      <c r="B21" s="67"/>
      <c r="C21" s="18" t="s">
        <v>26</v>
      </c>
      <c r="D21" s="73"/>
      <c r="E21" s="37">
        <v>600</v>
      </c>
      <c r="F21" s="6">
        <f t="shared" si="0"/>
        <v>3600</v>
      </c>
      <c r="G21" s="3">
        <v>120</v>
      </c>
      <c r="H21" s="4">
        <f t="shared" si="1"/>
        <v>72000</v>
      </c>
      <c r="I21" s="6">
        <v>15</v>
      </c>
      <c r="J21" s="6">
        <f t="shared" si="2"/>
        <v>54000</v>
      </c>
      <c r="K21" s="6">
        <f t="shared" si="3"/>
        <v>157680</v>
      </c>
      <c r="L21" s="6">
        <v>2</v>
      </c>
      <c r="M21" s="6">
        <f t="shared" si="4"/>
        <v>730</v>
      </c>
    </row>
    <row r="22" spans="2:13" ht="15" customHeight="1" x14ac:dyDescent="0.25">
      <c r="B22" s="64"/>
      <c r="C22" s="18" t="s">
        <v>27</v>
      </c>
      <c r="D22" s="74"/>
      <c r="E22" s="37">
        <v>300</v>
      </c>
      <c r="F22" s="6">
        <f t="shared" si="0"/>
        <v>1800</v>
      </c>
      <c r="G22" s="3">
        <v>600</v>
      </c>
      <c r="H22" s="4">
        <f t="shared" si="1"/>
        <v>180000</v>
      </c>
      <c r="I22" s="6">
        <v>30</v>
      </c>
      <c r="J22" s="6">
        <f t="shared" si="2"/>
        <v>54000</v>
      </c>
      <c r="K22" s="6">
        <f t="shared" si="3"/>
        <v>157680</v>
      </c>
      <c r="L22" s="6">
        <v>20</v>
      </c>
      <c r="M22" s="6">
        <f t="shared" si="4"/>
        <v>7300</v>
      </c>
    </row>
    <row r="23" spans="2:13" ht="15" customHeight="1" x14ac:dyDescent="0.25">
      <c r="B23" s="63" t="s">
        <v>28</v>
      </c>
      <c r="C23" s="18" t="s">
        <v>29</v>
      </c>
      <c r="D23" s="72">
        <f>E23+E24+E25+E26+E27+E28+E29+E30+E31</f>
        <v>2465</v>
      </c>
      <c r="E23" s="37">
        <v>300</v>
      </c>
      <c r="F23" s="6">
        <f t="shared" si="0"/>
        <v>1800</v>
      </c>
      <c r="G23" s="19">
        <v>240</v>
      </c>
      <c r="H23" s="4">
        <f t="shared" si="1"/>
        <v>72000</v>
      </c>
      <c r="I23" s="6">
        <v>30</v>
      </c>
      <c r="J23" s="6">
        <f t="shared" si="2"/>
        <v>54000</v>
      </c>
      <c r="K23" s="6">
        <f t="shared" si="3"/>
        <v>157680</v>
      </c>
      <c r="L23" s="6">
        <v>10</v>
      </c>
      <c r="M23" s="6">
        <f t="shared" si="4"/>
        <v>3650</v>
      </c>
    </row>
    <row r="24" spans="2:13" ht="15" customHeight="1" x14ac:dyDescent="0.25">
      <c r="B24" s="67"/>
      <c r="C24" s="18" t="s">
        <v>30</v>
      </c>
      <c r="D24" s="75"/>
      <c r="E24" s="37">
        <v>350</v>
      </c>
      <c r="F24" s="6">
        <f t="shared" si="0"/>
        <v>2100</v>
      </c>
      <c r="G24" s="19">
        <v>450</v>
      </c>
      <c r="H24" s="4">
        <f t="shared" si="1"/>
        <v>157500</v>
      </c>
      <c r="I24" s="6">
        <v>40</v>
      </c>
      <c r="J24" s="6">
        <f t="shared" si="2"/>
        <v>84000</v>
      </c>
      <c r="K24" s="6">
        <f t="shared" si="3"/>
        <v>245280</v>
      </c>
      <c r="L24" s="6">
        <v>4</v>
      </c>
      <c r="M24" s="6">
        <f t="shared" si="4"/>
        <v>1460</v>
      </c>
    </row>
    <row r="25" spans="2:13" ht="15" customHeight="1" x14ac:dyDescent="0.25">
      <c r="B25" s="67"/>
      <c r="C25" s="18" t="s">
        <v>31</v>
      </c>
      <c r="D25" s="75"/>
      <c r="E25" s="37">
        <v>35</v>
      </c>
      <c r="F25" s="6">
        <f t="shared" si="0"/>
        <v>210</v>
      </c>
      <c r="G25" s="19">
        <v>450</v>
      </c>
      <c r="H25" s="4">
        <f t="shared" si="1"/>
        <v>15750</v>
      </c>
      <c r="I25" s="6">
        <v>30</v>
      </c>
      <c r="J25" s="6">
        <f t="shared" si="2"/>
        <v>6300</v>
      </c>
      <c r="K25" s="6">
        <f t="shared" si="3"/>
        <v>18396</v>
      </c>
      <c r="L25" s="6">
        <v>2</v>
      </c>
      <c r="M25" s="6">
        <f t="shared" si="4"/>
        <v>730</v>
      </c>
    </row>
    <row r="26" spans="2:13" ht="15" customHeight="1" x14ac:dyDescent="0.25">
      <c r="B26" s="67"/>
      <c r="C26" s="18" t="s">
        <v>32</v>
      </c>
      <c r="D26" s="75"/>
      <c r="E26" s="37">
        <v>400</v>
      </c>
      <c r="F26" s="6">
        <f t="shared" si="0"/>
        <v>2400</v>
      </c>
      <c r="G26" s="19">
        <v>400</v>
      </c>
      <c r="H26" s="4">
        <f t="shared" si="1"/>
        <v>160000</v>
      </c>
      <c r="I26" s="6">
        <v>40</v>
      </c>
      <c r="J26" s="6">
        <f t="shared" si="2"/>
        <v>96000</v>
      </c>
      <c r="K26" s="6">
        <f t="shared" si="3"/>
        <v>280320</v>
      </c>
      <c r="L26" s="6">
        <v>5</v>
      </c>
      <c r="M26" s="6">
        <f t="shared" si="4"/>
        <v>1825</v>
      </c>
    </row>
    <row r="27" spans="2:13" ht="15" customHeight="1" x14ac:dyDescent="0.25">
      <c r="B27" s="67"/>
      <c r="C27" s="18" t="s">
        <v>33</v>
      </c>
      <c r="D27" s="75"/>
      <c r="E27" s="37">
        <v>200</v>
      </c>
      <c r="F27" s="6">
        <f t="shared" si="0"/>
        <v>1200</v>
      </c>
      <c r="G27" s="19">
        <v>400</v>
      </c>
      <c r="H27" s="4">
        <f t="shared" si="1"/>
        <v>80000</v>
      </c>
      <c r="I27" s="6">
        <v>35</v>
      </c>
      <c r="J27" s="6">
        <f t="shared" si="2"/>
        <v>42000</v>
      </c>
      <c r="K27" s="6">
        <f t="shared" si="3"/>
        <v>122640</v>
      </c>
      <c r="L27" s="6">
        <v>3</v>
      </c>
      <c r="M27" s="6">
        <f t="shared" si="4"/>
        <v>1095</v>
      </c>
    </row>
    <row r="28" spans="2:13" ht="15" customHeight="1" x14ac:dyDescent="0.25">
      <c r="B28" s="67"/>
      <c r="C28" s="18" t="s">
        <v>34</v>
      </c>
      <c r="D28" s="75"/>
      <c r="E28" s="37">
        <v>150</v>
      </c>
      <c r="F28" s="6">
        <f t="shared" si="0"/>
        <v>900</v>
      </c>
      <c r="G28" s="19">
        <v>400</v>
      </c>
      <c r="H28" s="4">
        <f t="shared" si="1"/>
        <v>60000</v>
      </c>
      <c r="I28" s="6">
        <v>30</v>
      </c>
      <c r="J28" s="6">
        <f t="shared" si="2"/>
        <v>27000</v>
      </c>
      <c r="K28" s="6">
        <f t="shared" si="3"/>
        <v>78840</v>
      </c>
      <c r="L28" s="6">
        <v>2</v>
      </c>
      <c r="M28" s="6">
        <f t="shared" si="4"/>
        <v>730</v>
      </c>
    </row>
    <row r="29" spans="2:13" ht="15" customHeight="1" x14ac:dyDescent="0.25">
      <c r="B29" s="67"/>
      <c r="C29" s="18" t="s">
        <v>35</v>
      </c>
      <c r="D29" s="75"/>
      <c r="E29" s="37">
        <v>300</v>
      </c>
      <c r="F29" s="6">
        <f>E29*4</f>
        <v>1200</v>
      </c>
      <c r="G29" s="19">
        <v>450</v>
      </c>
      <c r="H29" s="4">
        <f t="shared" si="1"/>
        <v>135000</v>
      </c>
      <c r="I29" s="6">
        <v>40</v>
      </c>
      <c r="J29" s="6">
        <f t="shared" si="2"/>
        <v>48000</v>
      </c>
      <c r="K29" s="6">
        <f t="shared" si="3"/>
        <v>140160</v>
      </c>
      <c r="L29" s="6">
        <v>4</v>
      </c>
      <c r="M29" s="6">
        <f t="shared" si="4"/>
        <v>1460</v>
      </c>
    </row>
    <row r="30" spans="2:13" ht="15" customHeight="1" x14ac:dyDescent="0.25">
      <c r="B30" s="67"/>
      <c r="C30" s="18" t="s">
        <v>36</v>
      </c>
      <c r="D30" s="75"/>
      <c r="E30" s="37">
        <v>300</v>
      </c>
      <c r="F30" s="6">
        <f t="shared" ref="F30:F46" si="5">E30*4</f>
        <v>1200</v>
      </c>
      <c r="G30" s="19">
        <v>600</v>
      </c>
      <c r="H30" s="4">
        <f t="shared" si="1"/>
        <v>180000</v>
      </c>
      <c r="I30" s="6">
        <v>40</v>
      </c>
      <c r="J30" s="6">
        <f t="shared" si="2"/>
        <v>48000</v>
      </c>
      <c r="K30" s="6">
        <f t="shared" si="3"/>
        <v>140160</v>
      </c>
      <c r="L30" s="6">
        <v>3</v>
      </c>
      <c r="M30" s="6">
        <f t="shared" si="4"/>
        <v>1095</v>
      </c>
    </row>
    <row r="31" spans="2:13" ht="15" customHeight="1" x14ac:dyDescent="0.25">
      <c r="B31" s="64"/>
      <c r="C31" s="18" t="s">
        <v>23</v>
      </c>
      <c r="D31" s="76"/>
      <c r="E31" s="37">
        <v>430</v>
      </c>
      <c r="F31" s="6">
        <f t="shared" si="5"/>
        <v>1720</v>
      </c>
      <c r="G31" s="19">
        <v>550</v>
      </c>
      <c r="H31" s="4">
        <f t="shared" si="1"/>
        <v>236500</v>
      </c>
      <c r="I31" s="6">
        <v>40</v>
      </c>
      <c r="J31" s="6">
        <f t="shared" si="2"/>
        <v>68800</v>
      </c>
      <c r="K31" s="6">
        <f t="shared" si="3"/>
        <v>200896</v>
      </c>
      <c r="L31" s="6">
        <v>3</v>
      </c>
      <c r="M31" s="6">
        <f t="shared" si="4"/>
        <v>1095</v>
      </c>
    </row>
    <row r="32" spans="2:13" ht="15" customHeight="1" x14ac:dyDescent="0.25">
      <c r="B32" s="3" t="s">
        <v>37</v>
      </c>
      <c r="C32" s="3" t="s">
        <v>37</v>
      </c>
      <c r="D32" s="38">
        <f>E32</f>
        <v>200</v>
      </c>
      <c r="E32" s="37">
        <v>200</v>
      </c>
      <c r="F32" s="6">
        <f t="shared" ref="F32" si="6">E32*4</f>
        <v>800</v>
      </c>
      <c r="G32" s="19">
        <v>400</v>
      </c>
      <c r="H32" s="4">
        <f t="shared" ref="H32" si="7">G32*E32</f>
        <v>80000</v>
      </c>
      <c r="I32" s="6">
        <v>30</v>
      </c>
      <c r="J32" s="6">
        <f t="shared" ref="J32" si="8">I32*F32</f>
        <v>24000</v>
      </c>
      <c r="K32" s="6">
        <f t="shared" ref="K32" si="9">J32*$Q$52*365/1000</f>
        <v>70080</v>
      </c>
      <c r="L32" s="6">
        <v>3</v>
      </c>
      <c r="M32" s="6">
        <f t="shared" ref="M32" si="10">L32*365</f>
        <v>1095</v>
      </c>
    </row>
    <row r="33" spans="2:17" ht="15" customHeight="1" x14ac:dyDescent="0.25">
      <c r="B33" s="63" t="s">
        <v>38</v>
      </c>
      <c r="C33" s="18" t="s">
        <v>39</v>
      </c>
      <c r="D33" s="72">
        <f>SUM(E33:E37)</f>
        <v>12820</v>
      </c>
      <c r="E33" s="37">
        <v>1850</v>
      </c>
      <c r="F33" s="6">
        <f t="shared" si="5"/>
        <v>7400</v>
      </c>
      <c r="G33" s="19">
        <v>350</v>
      </c>
      <c r="H33" s="4">
        <f t="shared" si="1"/>
        <v>647500</v>
      </c>
      <c r="I33" s="6">
        <v>20</v>
      </c>
      <c r="J33" s="6">
        <f t="shared" si="2"/>
        <v>148000</v>
      </c>
      <c r="K33" s="6">
        <f t="shared" ref="K33:K46" si="11">J33*$Q$52*365/1000</f>
        <v>432160</v>
      </c>
      <c r="L33" s="6">
        <v>1</v>
      </c>
      <c r="M33" s="6">
        <f t="shared" si="4"/>
        <v>365</v>
      </c>
    </row>
    <row r="34" spans="2:17" ht="15" customHeight="1" x14ac:dyDescent="0.25">
      <c r="B34" s="67"/>
      <c r="C34" s="18" t="s">
        <v>40</v>
      </c>
      <c r="D34" s="73"/>
      <c r="E34" s="18">
        <v>3770</v>
      </c>
      <c r="F34" s="6">
        <f t="shared" si="5"/>
        <v>15080</v>
      </c>
      <c r="G34" s="19">
        <v>500</v>
      </c>
      <c r="H34" s="4">
        <f t="shared" si="1"/>
        <v>1885000</v>
      </c>
      <c r="I34" s="6">
        <v>40</v>
      </c>
      <c r="J34" s="6">
        <f t="shared" si="2"/>
        <v>603200</v>
      </c>
      <c r="K34" s="6">
        <f t="shared" si="11"/>
        <v>1761344</v>
      </c>
      <c r="L34" s="6">
        <v>20</v>
      </c>
      <c r="M34" s="6">
        <f t="shared" si="4"/>
        <v>7300</v>
      </c>
    </row>
    <row r="35" spans="2:17" ht="15" customHeight="1" x14ac:dyDescent="0.25">
      <c r="B35" s="67"/>
      <c r="C35" s="18" t="s">
        <v>41</v>
      </c>
      <c r="D35" s="73"/>
      <c r="E35" s="18">
        <v>1700</v>
      </c>
      <c r="F35" s="6">
        <f t="shared" si="5"/>
        <v>6800</v>
      </c>
      <c r="G35" s="19">
        <v>500</v>
      </c>
      <c r="H35" s="4">
        <f t="shared" si="1"/>
        <v>850000</v>
      </c>
      <c r="I35" s="6">
        <v>40</v>
      </c>
      <c r="J35" s="6">
        <f t="shared" si="2"/>
        <v>272000</v>
      </c>
      <c r="K35" s="6">
        <f t="shared" si="11"/>
        <v>794240</v>
      </c>
      <c r="L35" s="6">
        <v>20</v>
      </c>
      <c r="M35" s="6">
        <f t="shared" si="4"/>
        <v>7300</v>
      </c>
    </row>
    <row r="36" spans="2:17" ht="15" customHeight="1" x14ac:dyDescent="0.25">
      <c r="B36" s="67"/>
      <c r="C36" s="18" t="s">
        <v>26</v>
      </c>
      <c r="D36" s="73"/>
      <c r="E36" s="37">
        <v>1450</v>
      </c>
      <c r="F36" s="6">
        <f t="shared" si="5"/>
        <v>5800</v>
      </c>
      <c r="G36" s="19">
        <v>120</v>
      </c>
      <c r="H36" s="4">
        <f t="shared" si="1"/>
        <v>174000</v>
      </c>
      <c r="I36" s="6">
        <v>15</v>
      </c>
      <c r="J36" s="6">
        <f t="shared" si="2"/>
        <v>87000</v>
      </c>
      <c r="K36" s="6">
        <f t="shared" si="11"/>
        <v>254040</v>
      </c>
      <c r="L36" s="6">
        <v>2</v>
      </c>
      <c r="M36" s="6">
        <f t="shared" si="4"/>
        <v>730</v>
      </c>
    </row>
    <row r="37" spans="2:17" ht="15" customHeight="1" x14ac:dyDescent="0.25">
      <c r="B37" s="64"/>
      <c r="C37" s="3" t="s">
        <v>42</v>
      </c>
      <c r="D37" s="74"/>
      <c r="E37" s="3">
        <v>4050</v>
      </c>
      <c r="F37" s="6">
        <f t="shared" si="5"/>
        <v>16200</v>
      </c>
      <c r="G37" s="19">
        <v>500</v>
      </c>
      <c r="H37" s="4">
        <f t="shared" si="1"/>
        <v>2025000</v>
      </c>
      <c r="I37" s="6">
        <v>40</v>
      </c>
      <c r="J37" s="6">
        <f t="shared" si="2"/>
        <v>648000</v>
      </c>
      <c r="K37" s="6">
        <f t="shared" si="11"/>
        <v>1892160</v>
      </c>
      <c r="L37" s="6">
        <v>10</v>
      </c>
      <c r="M37" s="6">
        <f t="shared" si="4"/>
        <v>3650</v>
      </c>
    </row>
    <row r="38" spans="2:17" ht="15" customHeight="1" x14ac:dyDescent="0.25">
      <c r="B38" s="63" t="s">
        <v>43</v>
      </c>
      <c r="C38" s="18" t="s">
        <v>17</v>
      </c>
      <c r="D38" s="72">
        <f>SUM(E38:E41)</f>
        <v>2410</v>
      </c>
      <c r="E38" s="37">
        <v>530</v>
      </c>
      <c r="F38" s="6">
        <f t="shared" si="5"/>
        <v>2120</v>
      </c>
      <c r="G38" s="19">
        <v>1200</v>
      </c>
      <c r="H38" s="4">
        <f t="shared" si="1"/>
        <v>636000</v>
      </c>
      <c r="I38" s="6">
        <v>50</v>
      </c>
      <c r="J38" s="6">
        <f t="shared" si="2"/>
        <v>106000</v>
      </c>
      <c r="K38" s="6">
        <f t="shared" si="11"/>
        <v>309520</v>
      </c>
      <c r="L38" s="6">
        <v>30</v>
      </c>
      <c r="M38" s="6">
        <f t="shared" si="4"/>
        <v>10950</v>
      </c>
    </row>
    <row r="39" spans="2:17" ht="15" customHeight="1" x14ac:dyDescent="0.25">
      <c r="B39" s="67"/>
      <c r="C39" s="18" t="s">
        <v>18</v>
      </c>
      <c r="D39" s="73"/>
      <c r="E39" s="18">
        <v>530</v>
      </c>
      <c r="F39" s="6">
        <f t="shared" si="5"/>
        <v>2120</v>
      </c>
      <c r="G39" s="19">
        <v>600</v>
      </c>
      <c r="H39" s="4">
        <f t="shared" si="1"/>
        <v>318000</v>
      </c>
      <c r="I39" s="6">
        <v>20</v>
      </c>
      <c r="J39" s="6">
        <f t="shared" si="2"/>
        <v>42400</v>
      </c>
      <c r="K39" s="6">
        <f t="shared" si="11"/>
        <v>123808</v>
      </c>
      <c r="L39" s="6">
        <v>15</v>
      </c>
      <c r="M39" s="6">
        <f t="shared" si="4"/>
        <v>5475</v>
      </c>
    </row>
    <row r="40" spans="2:17" ht="15" customHeight="1" x14ac:dyDescent="0.25">
      <c r="B40" s="67"/>
      <c r="C40" s="18" t="s">
        <v>27</v>
      </c>
      <c r="D40" s="73"/>
      <c r="E40" s="37">
        <v>1000</v>
      </c>
      <c r="F40" s="6">
        <f t="shared" si="5"/>
        <v>4000</v>
      </c>
      <c r="G40" s="19">
        <v>600</v>
      </c>
      <c r="H40" s="4">
        <f t="shared" si="1"/>
        <v>600000</v>
      </c>
      <c r="I40" s="6">
        <v>40</v>
      </c>
      <c r="J40" s="6">
        <f t="shared" si="2"/>
        <v>160000</v>
      </c>
      <c r="K40" s="6">
        <f t="shared" si="11"/>
        <v>467200</v>
      </c>
      <c r="L40" s="6">
        <v>15</v>
      </c>
      <c r="M40" s="6">
        <f t="shared" si="4"/>
        <v>5475</v>
      </c>
    </row>
    <row r="41" spans="2:17" ht="15" customHeight="1" x14ac:dyDescent="0.25">
      <c r="B41" s="64"/>
      <c r="C41" s="18" t="s">
        <v>39</v>
      </c>
      <c r="D41" s="74"/>
      <c r="E41" s="37">
        <v>350</v>
      </c>
      <c r="F41" s="6">
        <f t="shared" si="5"/>
        <v>1400</v>
      </c>
      <c r="G41" s="19">
        <v>350</v>
      </c>
      <c r="H41" s="4">
        <f t="shared" si="1"/>
        <v>122500</v>
      </c>
      <c r="I41" s="6">
        <v>15</v>
      </c>
      <c r="J41" s="6">
        <f t="shared" si="2"/>
        <v>21000</v>
      </c>
      <c r="K41" s="6">
        <f t="shared" si="11"/>
        <v>61320</v>
      </c>
      <c r="L41" s="6">
        <v>2</v>
      </c>
      <c r="M41" s="6">
        <f t="shared" si="4"/>
        <v>730</v>
      </c>
    </row>
    <row r="42" spans="2:17" ht="27.75" customHeight="1" x14ac:dyDescent="0.3">
      <c r="B42" s="3" t="s">
        <v>44</v>
      </c>
      <c r="C42" s="3" t="s">
        <v>45</v>
      </c>
      <c r="D42" s="6">
        <f>E42</f>
        <v>2000</v>
      </c>
      <c r="E42" s="37">
        <v>2000</v>
      </c>
      <c r="F42" s="6">
        <f t="shared" si="5"/>
        <v>8000</v>
      </c>
      <c r="G42" s="19">
        <v>550</v>
      </c>
      <c r="H42" s="4">
        <f t="shared" si="1"/>
        <v>1100000</v>
      </c>
      <c r="I42" s="6">
        <v>30</v>
      </c>
      <c r="J42" s="6">
        <f t="shared" si="2"/>
        <v>240000</v>
      </c>
      <c r="K42" s="6">
        <f t="shared" si="11"/>
        <v>700800</v>
      </c>
      <c r="L42" s="6">
        <v>15</v>
      </c>
      <c r="M42" s="6">
        <f t="shared" si="4"/>
        <v>5475</v>
      </c>
      <c r="O42" s="25" t="s">
        <v>46</v>
      </c>
      <c r="P42" s="26">
        <v>0.4</v>
      </c>
      <c r="Q42" s="27">
        <f>Q46*P42</f>
        <v>1620000</v>
      </c>
    </row>
    <row r="43" spans="2:17" ht="15" customHeight="1" x14ac:dyDescent="0.3">
      <c r="B43" s="63" t="s">
        <v>47</v>
      </c>
      <c r="C43" s="3" t="s">
        <v>48</v>
      </c>
      <c r="D43" s="66">
        <f>E43+E44</f>
        <v>1000</v>
      </c>
      <c r="E43" s="37">
        <v>500</v>
      </c>
      <c r="F43" s="6">
        <f t="shared" si="5"/>
        <v>2000</v>
      </c>
      <c r="G43" s="19">
        <v>1050</v>
      </c>
      <c r="H43" s="4">
        <f t="shared" si="1"/>
        <v>525000</v>
      </c>
      <c r="I43" s="6">
        <v>50</v>
      </c>
      <c r="J43" s="6">
        <f t="shared" si="2"/>
        <v>100000</v>
      </c>
      <c r="K43" s="6">
        <f t="shared" si="11"/>
        <v>292000</v>
      </c>
      <c r="L43" s="6">
        <v>20</v>
      </c>
      <c r="M43" s="6">
        <f t="shared" si="4"/>
        <v>7300</v>
      </c>
      <c r="O43" s="28"/>
      <c r="P43" s="28"/>
      <c r="Q43" s="28"/>
    </row>
    <row r="44" spans="2:17" ht="15" customHeight="1" x14ac:dyDescent="0.3">
      <c r="B44" s="64"/>
      <c r="C44" s="3" t="s">
        <v>49</v>
      </c>
      <c r="D44" s="64"/>
      <c r="E44" s="37">
        <v>500</v>
      </c>
      <c r="F44" s="6">
        <f t="shared" si="5"/>
        <v>2000</v>
      </c>
      <c r="G44" s="19">
        <v>1050</v>
      </c>
      <c r="H44" s="4">
        <f t="shared" si="1"/>
        <v>525000</v>
      </c>
      <c r="I44" s="6">
        <v>50</v>
      </c>
      <c r="J44" s="6">
        <f t="shared" si="2"/>
        <v>100000</v>
      </c>
      <c r="K44" s="6">
        <f t="shared" si="11"/>
        <v>292000</v>
      </c>
      <c r="L44" s="6">
        <v>4</v>
      </c>
      <c r="M44" s="6">
        <f t="shared" si="4"/>
        <v>1460</v>
      </c>
      <c r="O44" s="25" t="s">
        <v>50</v>
      </c>
      <c r="P44" s="28"/>
      <c r="Q44" s="28"/>
    </row>
    <row r="45" spans="2:17" ht="15" customHeight="1" x14ac:dyDescent="0.3">
      <c r="B45" s="63" t="s">
        <v>51</v>
      </c>
      <c r="C45" s="3" t="s">
        <v>52</v>
      </c>
      <c r="D45" s="66">
        <f>E45+E46</f>
        <v>500</v>
      </c>
      <c r="E45" s="37">
        <v>250</v>
      </c>
      <c r="F45" s="6">
        <f t="shared" si="5"/>
        <v>1000</v>
      </c>
      <c r="G45" s="19">
        <v>500</v>
      </c>
      <c r="H45" s="4">
        <f t="shared" si="1"/>
        <v>125000</v>
      </c>
      <c r="I45" s="6">
        <v>50</v>
      </c>
      <c r="J45" s="6">
        <f t="shared" si="2"/>
        <v>50000</v>
      </c>
      <c r="K45" s="6">
        <f t="shared" si="11"/>
        <v>146000</v>
      </c>
      <c r="L45" s="6">
        <v>20</v>
      </c>
      <c r="M45" s="6">
        <f t="shared" si="4"/>
        <v>7300</v>
      </c>
      <c r="O45" s="28" t="s">
        <v>53</v>
      </c>
      <c r="P45" s="28" t="s">
        <v>54</v>
      </c>
      <c r="Q45" s="28"/>
    </row>
    <row r="46" spans="2:17" ht="15" customHeight="1" x14ac:dyDescent="0.3">
      <c r="B46" s="64"/>
      <c r="C46" s="3" t="s">
        <v>55</v>
      </c>
      <c r="D46" s="64"/>
      <c r="E46" s="37">
        <v>250</v>
      </c>
      <c r="F46" s="6">
        <f t="shared" si="5"/>
        <v>1000</v>
      </c>
      <c r="G46" s="19">
        <v>1300</v>
      </c>
      <c r="H46" s="4">
        <f t="shared" si="1"/>
        <v>325000</v>
      </c>
      <c r="I46" s="6">
        <v>50</v>
      </c>
      <c r="J46" s="6">
        <f t="shared" si="2"/>
        <v>50000</v>
      </c>
      <c r="K46" s="6">
        <f t="shared" si="11"/>
        <v>146000</v>
      </c>
      <c r="L46" s="6">
        <v>20</v>
      </c>
      <c r="M46" s="6">
        <f t="shared" si="4"/>
        <v>7300</v>
      </c>
      <c r="O46" s="28">
        <f>E47/O48</f>
        <v>3240</v>
      </c>
      <c r="P46" s="29">
        <f>O46*P48</f>
        <v>1620</v>
      </c>
      <c r="Q46" s="27">
        <f>P46*Q48</f>
        <v>4050000</v>
      </c>
    </row>
    <row r="47" spans="2:17" ht="15" customHeight="1" x14ac:dyDescent="0.3">
      <c r="B47" s="63" t="s">
        <v>56</v>
      </c>
      <c r="C47" s="3" t="s">
        <v>57</v>
      </c>
      <c r="D47" s="66">
        <f>E47+E48</f>
        <v>5200</v>
      </c>
      <c r="E47" s="20">
        <v>4860</v>
      </c>
      <c r="F47" s="6">
        <v>0</v>
      </c>
      <c r="G47" s="19">
        <v>300</v>
      </c>
      <c r="H47" s="4">
        <f t="shared" si="1"/>
        <v>1458000</v>
      </c>
      <c r="I47" s="6">
        <v>5</v>
      </c>
      <c r="J47" s="6">
        <f>E47*I47</f>
        <v>24300</v>
      </c>
      <c r="K47" s="6">
        <v>-4000000</v>
      </c>
      <c r="L47" s="6">
        <v>2</v>
      </c>
      <c r="M47" s="6">
        <f t="shared" si="4"/>
        <v>730</v>
      </c>
      <c r="O47" s="28" t="s">
        <v>58</v>
      </c>
      <c r="P47" s="28" t="s">
        <v>59</v>
      </c>
      <c r="Q47" s="28" t="s">
        <v>60</v>
      </c>
    </row>
    <row r="48" spans="2:17" ht="15" customHeight="1" x14ac:dyDescent="0.3">
      <c r="B48" s="64"/>
      <c r="C48" s="3" t="s">
        <v>61</v>
      </c>
      <c r="D48" s="64"/>
      <c r="E48" s="37">
        <v>340</v>
      </c>
      <c r="F48" s="6">
        <v>0</v>
      </c>
      <c r="G48" s="19">
        <v>1600</v>
      </c>
      <c r="H48" s="4">
        <f t="shared" si="1"/>
        <v>544000</v>
      </c>
      <c r="I48" s="6">
        <v>5</v>
      </c>
      <c r="J48" s="6">
        <f>E48*I48</f>
        <v>1700</v>
      </c>
      <c r="K48" s="6">
        <v>-1620000</v>
      </c>
      <c r="L48" s="6">
        <v>2</v>
      </c>
      <c r="M48" s="6">
        <f t="shared" si="4"/>
        <v>730</v>
      </c>
      <c r="O48" s="28">
        <v>1.5</v>
      </c>
      <c r="P48" s="28">
        <v>0.5</v>
      </c>
      <c r="Q48" s="28">
        <v>2500</v>
      </c>
    </row>
    <row r="49" spans="2:18" ht="15" customHeight="1" x14ac:dyDescent="0.25">
      <c r="B49" s="3" t="s">
        <v>62</v>
      </c>
      <c r="C49" s="3" t="s">
        <v>62</v>
      </c>
      <c r="D49" s="6">
        <f>E49</f>
        <v>2300</v>
      </c>
      <c r="E49" s="20">
        <v>2300</v>
      </c>
      <c r="F49" s="6">
        <v>0</v>
      </c>
      <c r="G49" s="19">
        <v>60</v>
      </c>
      <c r="H49" s="4">
        <f t="shared" si="1"/>
        <v>138000</v>
      </c>
      <c r="I49" s="6">
        <v>10</v>
      </c>
      <c r="J49" s="6">
        <f t="shared" ref="J49:J50" si="12">E49*I49</f>
        <v>23000</v>
      </c>
      <c r="K49" s="6">
        <f>J49*$Q$52*365/1000</f>
        <v>67160</v>
      </c>
      <c r="L49" s="6">
        <v>2</v>
      </c>
      <c r="M49" s="6">
        <f t="shared" si="4"/>
        <v>730</v>
      </c>
    </row>
    <row r="50" spans="2:18" ht="22.5" customHeight="1" x14ac:dyDescent="0.25">
      <c r="B50" s="3" t="s">
        <v>63</v>
      </c>
      <c r="C50" s="3" t="s">
        <v>63</v>
      </c>
      <c r="D50" s="6">
        <f t="shared" ref="D50:D52" si="13">E50</f>
        <v>50000</v>
      </c>
      <c r="E50" s="20">
        <v>50000</v>
      </c>
      <c r="F50" s="6">
        <v>0</v>
      </c>
      <c r="G50" s="19">
        <v>20</v>
      </c>
      <c r="H50" s="4">
        <f t="shared" si="1"/>
        <v>1000000</v>
      </c>
      <c r="I50" s="6">
        <v>5</v>
      </c>
      <c r="J50" s="6">
        <f t="shared" si="12"/>
        <v>250000</v>
      </c>
      <c r="K50" s="6">
        <f>J50*$Q$52*365/1000</f>
        <v>730000</v>
      </c>
      <c r="L50" s="6">
        <v>2</v>
      </c>
      <c r="M50" s="6">
        <f t="shared" si="4"/>
        <v>730</v>
      </c>
    </row>
    <row r="51" spans="2:18" ht="15" customHeight="1" x14ac:dyDescent="0.25">
      <c r="B51" s="3" t="s">
        <v>64</v>
      </c>
      <c r="C51" s="3" t="s">
        <v>64</v>
      </c>
      <c r="D51" s="6">
        <f t="shared" si="13"/>
        <v>20000</v>
      </c>
      <c r="E51" s="20">
        <v>20000</v>
      </c>
      <c r="F51" s="6">
        <v>0</v>
      </c>
      <c r="G51" s="19">
        <v>8</v>
      </c>
      <c r="H51" s="4">
        <f t="shared" si="1"/>
        <v>160000</v>
      </c>
      <c r="I51" s="6">
        <v>3</v>
      </c>
      <c r="J51" s="6">
        <f>E51*I51</f>
        <v>60000</v>
      </c>
      <c r="K51" s="6">
        <f>J51*$Q$52*365/1000</f>
        <v>175200</v>
      </c>
      <c r="L51" s="6">
        <v>5</v>
      </c>
      <c r="M51" s="6">
        <f t="shared" si="4"/>
        <v>1825</v>
      </c>
      <c r="N51" s="13" t="s">
        <v>65</v>
      </c>
      <c r="O51" s="9" t="s">
        <v>66</v>
      </c>
      <c r="P51" s="9" t="s">
        <v>67</v>
      </c>
      <c r="Q51" s="9" t="s">
        <v>68</v>
      </c>
    </row>
    <row r="52" spans="2:18" ht="15" customHeight="1" x14ac:dyDescent="0.25">
      <c r="B52" s="3" t="s">
        <v>69</v>
      </c>
      <c r="C52" s="3" t="s">
        <v>69</v>
      </c>
      <c r="D52" s="6">
        <f t="shared" si="13"/>
        <v>25000</v>
      </c>
      <c r="E52" s="20">
        <v>25000</v>
      </c>
      <c r="F52" s="6">
        <v>0</v>
      </c>
      <c r="G52" s="19">
        <v>0</v>
      </c>
      <c r="H52" s="4">
        <f t="shared" si="1"/>
        <v>0</v>
      </c>
      <c r="I52" s="6">
        <v>0</v>
      </c>
      <c r="J52" s="6">
        <f t="shared" si="2"/>
        <v>0</v>
      </c>
      <c r="K52" s="6">
        <f>J52*$Q$52*365/1000</f>
        <v>0</v>
      </c>
      <c r="L52" s="6">
        <v>0</v>
      </c>
      <c r="M52" s="6">
        <v>0</v>
      </c>
      <c r="N52" s="14">
        <v>0.25</v>
      </c>
      <c r="O52" s="10">
        <v>0.4</v>
      </c>
      <c r="P52" s="10">
        <v>0.1</v>
      </c>
      <c r="Q52" s="10">
        <v>8</v>
      </c>
    </row>
    <row r="53" spans="2:18" ht="15" customHeight="1" x14ac:dyDescent="0.25">
      <c r="B53" s="62" t="s">
        <v>70</v>
      </c>
      <c r="C53" s="62"/>
      <c r="D53" s="39">
        <f>SUM(D7:D52)</f>
        <v>134915</v>
      </c>
      <c r="E53" s="31">
        <f>SUM(E7:E52)</f>
        <v>134915</v>
      </c>
      <c r="F53" s="31">
        <f>SUM(F7:F52)</f>
        <v>154570</v>
      </c>
      <c r="G53" s="30" t="s">
        <v>71</v>
      </c>
      <c r="H53" s="31">
        <f>SUM(H7:H52)</f>
        <v>22390750</v>
      </c>
      <c r="I53" s="31" t="s">
        <v>71</v>
      </c>
      <c r="J53" s="31">
        <f>SUM(J7:J52)</f>
        <v>5842400</v>
      </c>
      <c r="K53" s="31">
        <f>SUM(K7:K52)</f>
        <v>11363888</v>
      </c>
      <c r="L53" s="31">
        <f>SUM(L7:L52)</f>
        <v>441</v>
      </c>
      <c r="M53" s="31">
        <f>SUM(M7:M51)</f>
        <v>160965</v>
      </c>
      <c r="N53" s="15">
        <f>K53*N52</f>
        <v>2840972</v>
      </c>
      <c r="O53" s="11">
        <f>M53*O52</f>
        <v>64386</v>
      </c>
      <c r="P53" s="12">
        <f>(N53+O53)*P52</f>
        <v>290535.8</v>
      </c>
    </row>
    <row r="54" spans="2:18" ht="5.25" customHeigh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Q54" s="8"/>
    </row>
    <row r="55" spans="2:18" ht="15" customHeight="1" x14ac:dyDescent="0.25">
      <c r="B55" s="62" t="s">
        <v>72</v>
      </c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35" t="s">
        <v>73</v>
      </c>
      <c r="Q55" s="8"/>
    </row>
    <row r="56" spans="2:18" ht="15" customHeight="1" x14ac:dyDescent="0.25">
      <c r="B56" s="62" t="s">
        <v>74</v>
      </c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33">
        <v>22400000</v>
      </c>
      <c r="O56" s="9" t="s">
        <v>75</v>
      </c>
      <c r="P56" s="16">
        <f>M56/E53</f>
        <v>166.03046362524552</v>
      </c>
      <c r="Q56" s="9" t="s">
        <v>76</v>
      </c>
      <c r="R56" s="16">
        <f>(H53-H51-H50-H52-H49-H48-H47)/(E53-E51-E50-E52-E49-E48-E47)</f>
        <v>588.94801789295082</v>
      </c>
    </row>
    <row r="57" spans="2:18" ht="15" customHeight="1" x14ac:dyDescent="0.25">
      <c r="B57" s="62" t="s">
        <v>77</v>
      </c>
      <c r="C57" s="62" t="s">
        <v>78</v>
      </c>
      <c r="D57" s="62"/>
      <c r="E57" s="62"/>
      <c r="F57" s="62"/>
      <c r="G57" s="62"/>
      <c r="H57" s="62"/>
      <c r="I57" s="62"/>
      <c r="J57" s="62"/>
      <c r="K57" s="62"/>
      <c r="L57" s="34"/>
      <c r="M57" s="33">
        <v>2900000</v>
      </c>
      <c r="O57" s="9" t="s">
        <v>79</v>
      </c>
      <c r="P57" s="17">
        <f>M57/(H53-H51-H50-H52-H49-H48-H47)</f>
        <v>0.15190602778832682</v>
      </c>
    </row>
    <row r="58" spans="2:18" ht="15" customHeight="1" x14ac:dyDescent="0.25">
      <c r="B58" s="62"/>
      <c r="C58" s="62" t="s">
        <v>80</v>
      </c>
      <c r="D58" s="62"/>
      <c r="E58" s="62"/>
      <c r="F58" s="62"/>
      <c r="G58" s="62"/>
      <c r="H58" s="62"/>
      <c r="I58" s="62"/>
      <c r="J58" s="62"/>
      <c r="K58" s="62"/>
      <c r="L58" s="34"/>
      <c r="M58" s="33">
        <v>290000</v>
      </c>
    </row>
    <row r="59" spans="2:18" ht="21.9" customHeight="1" x14ac:dyDescent="0.25">
      <c r="B59" s="2" t="s">
        <v>81</v>
      </c>
    </row>
    <row r="60" spans="2:18" ht="21.9" customHeight="1" x14ac:dyDescent="0.25">
      <c r="B60" s="2"/>
    </row>
    <row r="61" spans="2:18" ht="21.9" customHeight="1" x14ac:dyDescent="0.25">
      <c r="B61" s="2"/>
    </row>
    <row r="62" spans="2:18" ht="21.9" customHeight="1" x14ac:dyDescent="0.25"/>
  </sheetData>
  <mergeCells count="33">
    <mergeCell ref="D17:D22"/>
    <mergeCell ref="D23:D31"/>
    <mergeCell ref="D33:D37"/>
    <mergeCell ref="D38:D41"/>
    <mergeCell ref="D43:D44"/>
    <mergeCell ref="B38:B41"/>
    <mergeCell ref="B4:M4"/>
    <mergeCell ref="B5:B6"/>
    <mergeCell ref="C5:C6"/>
    <mergeCell ref="E5:E6"/>
    <mergeCell ref="F5:F6"/>
    <mergeCell ref="G5:H5"/>
    <mergeCell ref="I5:M5"/>
    <mergeCell ref="B7:B14"/>
    <mergeCell ref="B15:B16"/>
    <mergeCell ref="B17:B22"/>
    <mergeCell ref="B23:B31"/>
    <mergeCell ref="B33:B37"/>
    <mergeCell ref="D5:D6"/>
    <mergeCell ref="D7:D14"/>
    <mergeCell ref="D15:D16"/>
    <mergeCell ref="B56:L56"/>
    <mergeCell ref="B57:B58"/>
    <mergeCell ref="C57:K57"/>
    <mergeCell ref="C58:K58"/>
    <mergeCell ref="B43:B44"/>
    <mergeCell ref="B45:B46"/>
    <mergeCell ref="B47:B48"/>
    <mergeCell ref="B53:C53"/>
    <mergeCell ref="B54:M54"/>
    <mergeCell ref="B55:L55"/>
    <mergeCell ref="D45:D46"/>
    <mergeCell ref="D47:D4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4145-5C55-4E25-806D-9EF7A9F694B4}">
  <dimension ref="B4:Q62"/>
  <sheetViews>
    <sheetView topLeftCell="A32" zoomScale="115" zoomScaleNormal="115" workbookViewId="0">
      <selection activeCell="B43" sqref="B43:B44"/>
    </sheetView>
  </sheetViews>
  <sheetFormatPr defaultRowHeight="13.8" x14ac:dyDescent="0.25"/>
  <cols>
    <col min="1" max="1" width="11.75" customWidth="1"/>
    <col min="2" max="2" width="18.625" style="1" customWidth="1"/>
    <col min="3" max="3" width="24.125" customWidth="1"/>
    <col min="4" max="4" width="14.375" customWidth="1"/>
    <col min="5" max="5" width="10.75" style="5" customWidth="1"/>
    <col min="6" max="6" width="11.625" customWidth="1"/>
    <col min="7" max="7" width="11.875" customWidth="1"/>
    <col min="8" max="8" width="12.375" style="5" customWidth="1"/>
    <col min="9" max="9" width="11" style="7" customWidth="1"/>
    <col min="10" max="10" width="11.625" style="7" customWidth="1"/>
    <col min="11" max="11" width="11.875" style="7" customWidth="1"/>
    <col min="12" max="12" width="14.75" customWidth="1"/>
    <col min="13" max="13" width="13.625" customWidth="1"/>
    <col min="14" max="14" width="13.75" customWidth="1"/>
    <col min="15" max="15" width="13.125" customWidth="1"/>
    <col min="16" max="16" width="9.125" customWidth="1"/>
    <col min="17" max="17" width="9.875" customWidth="1"/>
  </cols>
  <sheetData>
    <row r="4" spans="2:12" ht="15" customHeight="1" x14ac:dyDescent="0.25">
      <c r="B4" s="62" t="s">
        <v>82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2:12" ht="15" customHeight="1" x14ac:dyDescent="0.25">
      <c r="B5" s="62" t="s">
        <v>83</v>
      </c>
      <c r="C5" s="62" t="s">
        <v>84</v>
      </c>
      <c r="D5" s="62" t="s">
        <v>85</v>
      </c>
      <c r="E5" s="68" t="s">
        <v>5</v>
      </c>
      <c r="F5" s="62" t="s">
        <v>86</v>
      </c>
      <c r="G5" s="62"/>
      <c r="H5" s="62" t="s">
        <v>87</v>
      </c>
      <c r="I5" s="62"/>
      <c r="J5" s="62"/>
      <c r="K5" s="62"/>
      <c r="L5" s="62"/>
    </row>
    <row r="6" spans="2:12" ht="27.9" customHeight="1" x14ac:dyDescent="0.25">
      <c r="B6" s="62"/>
      <c r="C6" s="62"/>
      <c r="D6" s="62"/>
      <c r="E6" s="68"/>
      <c r="F6" s="30" t="s">
        <v>88</v>
      </c>
      <c r="G6" s="30" t="s">
        <v>89</v>
      </c>
      <c r="H6" s="31" t="s">
        <v>90</v>
      </c>
      <c r="I6" s="31" t="s">
        <v>91</v>
      </c>
      <c r="J6" s="31" t="s">
        <v>92</v>
      </c>
      <c r="K6" s="31" t="s">
        <v>93</v>
      </c>
      <c r="L6" s="31" t="s">
        <v>94</v>
      </c>
    </row>
    <row r="7" spans="2:12" ht="15" customHeight="1" x14ac:dyDescent="0.25">
      <c r="B7" s="77" t="s">
        <v>95</v>
      </c>
      <c r="C7" s="18" t="s">
        <v>96</v>
      </c>
      <c r="D7" s="37">
        <v>170</v>
      </c>
      <c r="E7" s="6">
        <f t="shared" ref="E7:E28" si="0">D7*6</f>
        <v>1020</v>
      </c>
      <c r="F7" s="19">
        <v>300</v>
      </c>
      <c r="G7" s="4">
        <f t="shared" ref="G7:G52" si="1">F7*D7</f>
        <v>51000</v>
      </c>
      <c r="H7" s="6">
        <v>15</v>
      </c>
      <c r="I7" s="6">
        <f t="shared" ref="I7:I52" si="2">H7*E7</f>
        <v>15300</v>
      </c>
      <c r="J7" s="6">
        <f>I7*$P$52*365/1000</f>
        <v>44676</v>
      </c>
      <c r="K7" s="6">
        <v>2</v>
      </c>
      <c r="L7" s="6">
        <f>K7*365</f>
        <v>730</v>
      </c>
    </row>
    <row r="8" spans="2:12" ht="15" customHeight="1" x14ac:dyDescent="0.25">
      <c r="B8" s="77"/>
      <c r="C8" s="18" t="s">
        <v>97</v>
      </c>
      <c r="D8" s="37">
        <v>2000</v>
      </c>
      <c r="E8" s="6">
        <f t="shared" si="0"/>
        <v>12000</v>
      </c>
      <c r="F8" s="19">
        <v>1200</v>
      </c>
      <c r="G8" s="4">
        <f t="shared" si="1"/>
        <v>2400000</v>
      </c>
      <c r="H8" s="6">
        <v>50</v>
      </c>
      <c r="I8" s="6">
        <f t="shared" si="2"/>
        <v>600000</v>
      </c>
      <c r="J8" s="6">
        <f t="shared" ref="J8:J52" si="3">I8*$P$52*365/1000</f>
        <v>1752000</v>
      </c>
      <c r="K8" s="6">
        <v>2</v>
      </c>
      <c r="L8" s="6">
        <f>K8*365</f>
        <v>730</v>
      </c>
    </row>
    <row r="9" spans="2:12" ht="15" customHeight="1" x14ac:dyDescent="0.25">
      <c r="B9" s="77"/>
      <c r="C9" s="18" t="s">
        <v>98</v>
      </c>
      <c r="D9" s="37">
        <v>1400</v>
      </c>
      <c r="E9" s="6">
        <f t="shared" si="0"/>
        <v>8400</v>
      </c>
      <c r="F9" s="19">
        <v>600</v>
      </c>
      <c r="G9" s="4">
        <f t="shared" si="1"/>
        <v>840000</v>
      </c>
      <c r="H9" s="6">
        <v>20</v>
      </c>
      <c r="I9" s="6">
        <f t="shared" si="2"/>
        <v>168000</v>
      </c>
      <c r="J9" s="6">
        <f t="shared" si="3"/>
        <v>490560</v>
      </c>
      <c r="K9" s="6">
        <v>10</v>
      </c>
      <c r="L9" s="6">
        <f t="shared" ref="L9:L51" si="4">K9*365</f>
        <v>3650</v>
      </c>
    </row>
    <row r="10" spans="2:12" ht="15" customHeight="1" x14ac:dyDescent="0.25">
      <c r="B10" s="77"/>
      <c r="C10" s="18" t="s">
        <v>99</v>
      </c>
      <c r="D10" s="37">
        <v>100</v>
      </c>
      <c r="E10" s="6">
        <f t="shared" si="0"/>
        <v>600</v>
      </c>
      <c r="F10" s="19">
        <v>500</v>
      </c>
      <c r="G10" s="4">
        <f t="shared" si="1"/>
        <v>50000</v>
      </c>
      <c r="H10" s="6">
        <v>20</v>
      </c>
      <c r="I10" s="6">
        <f t="shared" si="2"/>
        <v>12000</v>
      </c>
      <c r="J10" s="6">
        <f t="shared" si="3"/>
        <v>35040</v>
      </c>
      <c r="K10" s="6">
        <v>4</v>
      </c>
      <c r="L10" s="6">
        <f t="shared" si="4"/>
        <v>1460</v>
      </c>
    </row>
    <row r="11" spans="2:12" ht="15" customHeight="1" x14ac:dyDescent="0.25">
      <c r="B11" s="77"/>
      <c r="C11" s="18" t="s">
        <v>100</v>
      </c>
      <c r="D11" s="37">
        <v>500</v>
      </c>
      <c r="E11" s="6">
        <f t="shared" si="0"/>
        <v>3000</v>
      </c>
      <c r="F11" s="19">
        <v>350</v>
      </c>
      <c r="G11" s="4">
        <f t="shared" si="1"/>
        <v>175000</v>
      </c>
      <c r="H11" s="6">
        <v>20</v>
      </c>
      <c r="I11" s="6">
        <f t="shared" si="2"/>
        <v>60000</v>
      </c>
      <c r="J11" s="6">
        <f t="shared" si="3"/>
        <v>175200</v>
      </c>
      <c r="K11" s="6">
        <v>1</v>
      </c>
      <c r="L11" s="6">
        <f t="shared" si="4"/>
        <v>365</v>
      </c>
    </row>
    <row r="12" spans="2:12" ht="15" customHeight="1" x14ac:dyDescent="0.25">
      <c r="B12" s="77"/>
      <c r="C12" s="18" t="s">
        <v>101</v>
      </c>
      <c r="D12" s="37">
        <v>1300</v>
      </c>
      <c r="E12" s="6">
        <f t="shared" si="0"/>
        <v>7800</v>
      </c>
      <c r="F12" s="19">
        <v>300</v>
      </c>
      <c r="G12" s="4">
        <f t="shared" si="1"/>
        <v>390000</v>
      </c>
      <c r="H12" s="6">
        <v>30</v>
      </c>
      <c r="I12" s="6">
        <f t="shared" si="2"/>
        <v>234000</v>
      </c>
      <c r="J12" s="6">
        <f t="shared" si="3"/>
        <v>683280</v>
      </c>
      <c r="K12" s="6">
        <v>2</v>
      </c>
      <c r="L12" s="6">
        <f t="shared" si="4"/>
        <v>730</v>
      </c>
    </row>
    <row r="13" spans="2:12" ht="15" customHeight="1" x14ac:dyDescent="0.25">
      <c r="B13" s="77"/>
      <c r="C13" s="18" t="s">
        <v>102</v>
      </c>
      <c r="D13" s="37">
        <v>700</v>
      </c>
      <c r="E13" s="6">
        <f t="shared" si="0"/>
        <v>4200</v>
      </c>
      <c r="F13" s="19">
        <v>400</v>
      </c>
      <c r="G13" s="4">
        <f t="shared" si="1"/>
        <v>280000</v>
      </c>
      <c r="H13" s="6">
        <v>40</v>
      </c>
      <c r="I13" s="6">
        <f t="shared" si="2"/>
        <v>168000</v>
      </c>
      <c r="J13" s="6">
        <f t="shared" si="3"/>
        <v>490560</v>
      </c>
      <c r="K13" s="6">
        <v>10</v>
      </c>
      <c r="L13" s="6">
        <f t="shared" si="4"/>
        <v>3650</v>
      </c>
    </row>
    <row r="14" spans="2:12" ht="15" customHeight="1" x14ac:dyDescent="0.25">
      <c r="B14" s="77"/>
      <c r="C14" s="18" t="s">
        <v>103</v>
      </c>
      <c r="D14" s="37">
        <v>50</v>
      </c>
      <c r="E14" s="6">
        <f t="shared" si="0"/>
        <v>300</v>
      </c>
      <c r="F14" s="19">
        <v>600</v>
      </c>
      <c r="G14" s="4">
        <f t="shared" si="1"/>
        <v>30000</v>
      </c>
      <c r="H14" s="6">
        <v>40</v>
      </c>
      <c r="I14" s="6">
        <f t="shared" si="2"/>
        <v>12000</v>
      </c>
      <c r="J14" s="6">
        <f t="shared" si="3"/>
        <v>35040</v>
      </c>
      <c r="K14" s="6">
        <v>3</v>
      </c>
      <c r="L14" s="6">
        <f t="shared" si="4"/>
        <v>1095</v>
      </c>
    </row>
    <row r="15" spans="2:12" ht="15" customHeight="1" x14ac:dyDescent="0.25">
      <c r="B15" s="77" t="s">
        <v>104</v>
      </c>
      <c r="C15" s="18" t="s">
        <v>97</v>
      </c>
      <c r="D15" s="37">
        <v>1100</v>
      </c>
      <c r="E15" s="6">
        <f t="shared" si="0"/>
        <v>6600</v>
      </c>
      <c r="F15" s="19">
        <v>1200</v>
      </c>
      <c r="G15" s="4">
        <f t="shared" si="1"/>
        <v>1320000</v>
      </c>
      <c r="H15" s="6">
        <v>50</v>
      </c>
      <c r="I15" s="6">
        <f t="shared" si="2"/>
        <v>330000</v>
      </c>
      <c r="J15" s="6">
        <f t="shared" si="3"/>
        <v>963600</v>
      </c>
      <c r="K15" s="6">
        <v>30</v>
      </c>
      <c r="L15" s="6">
        <f t="shared" si="4"/>
        <v>10950</v>
      </c>
    </row>
    <row r="16" spans="2:12" ht="15" customHeight="1" x14ac:dyDescent="0.25">
      <c r="B16" s="77"/>
      <c r="C16" s="18" t="s">
        <v>98</v>
      </c>
      <c r="D16" s="37">
        <v>1100</v>
      </c>
      <c r="E16" s="6">
        <f t="shared" si="0"/>
        <v>6600</v>
      </c>
      <c r="F16" s="19">
        <v>600</v>
      </c>
      <c r="G16" s="4">
        <f t="shared" si="1"/>
        <v>660000</v>
      </c>
      <c r="H16" s="6">
        <v>30</v>
      </c>
      <c r="I16" s="6">
        <f t="shared" si="2"/>
        <v>198000</v>
      </c>
      <c r="J16" s="6">
        <f t="shared" si="3"/>
        <v>578160</v>
      </c>
      <c r="K16" s="6">
        <v>10</v>
      </c>
      <c r="L16" s="6">
        <f t="shared" si="4"/>
        <v>3650</v>
      </c>
    </row>
    <row r="17" spans="2:12" ht="15" customHeight="1" x14ac:dyDescent="0.25">
      <c r="B17" s="77" t="s">
        <v>105</v>
      </c>
      <c r="C17" s="18" t="s">
        <v>105</v>
      </c>
      <c r="D17" s="37">
        <v>1200</v>
      </c>
      <c r="E17" s="6">
        <f t="shared" si="0"/>
        <v>7200</v>
      </c>
      <c r="F17" s="3">
        <v>1000</v>
      </c>
      <c r="G17" s="4">
        <f t="shared" si="1"/>
        <v>1200000</v>
      </c>
      <c r="H17" s="6">
        <v>50</v>
      </c>
      <c r="I17" s="6">
        <f t="shared" si="2"/>
        <v>360000</v>
      </c>
      <c r="J17" s="6">
        <f t="shared" si="3"/>
        <v>1051200</v>
      </c>
      <c r="K17" s="6">
        <v>55</v>
      </c>
      <c r="L17" s="6">
        <f t="shared" si="4"/>
        <v>20075</v>
      </c>
    </row>
    <row r="18" spans="2:12" ht="15" customHeight="1" x14ac:dyDescent="0.25">
      <c r="B18" s="77"/>
      <c r="C18" s="18" t="s">
        <v>99</v>
      </c>
      <c r="D18" s="37">
        <v>140</v>
      </c>
      <c r="E18" s="6">
        <f t="shared" si="0"/>
        <v>840</v>
      </c>
      <c r="F18" s="3">
        <v>600</v>
      </c>
      <c r="G18" s="4">
        <f t="shared" si="1"/>
        <v>84000</v>
      </c>
      <c r="H18" s="6">
        <v>20</v>
      </c>
      <c r="I18" s="6">
        <f t="shared" si="2"/>
        <v>16800</v>
      </c>
      <c r="J18" s="6">
        <f t="shared" si="3"/>
        <v>49056</v>
      </c>
      <c r="K18" s="6">
        <v>4</v>
      </c>
      <c r="L18" s="6">
        <f t="shared" si="4"/>
        <v>1460</v>
      </c>
    </row>
    <row r="19" spans="2:12" ht="15" customHeight="1" x14ac:dyDescent="0.25">
      <c r="B19" s="77"/>
      <c r="C19" s="18" t="s">
        <v>98</v>
      </c>
      <c r="D19" s="37">
        <v>180</v>
      </c>
      <c r="E19" s="6">
        <f t="shared" si="0"/>
        <v>1080</v>
      </c>
      <c r="F19" s="19">
        <v>600</v>
      </c>
      <c r="G19" s="4">
        <f t="shared" si="1"/>
        <v>108000</v>
      </c>
      <c r="H19" s="6">
        <v>20</v>
      </c>
      <c r="I19" s="6">
        <f t="shared" si="2"/>
        <v>21600</v>
      </c>
      <c r="J19" s="6">
        <f t="shared" si="3"/>
        <v>63072</v>
      </c>
      <c r="K19" s="6">
        <v>10</v>
      </c>
      <c r="L19" s="6">
        <f t="shared" si="4"/>
        <v>3650</v>
      </c>
    </row>
    <row r="20" spans="2:12" ht="15" customHeight="1" x14ac:dyDescent="0.25">
      <c r="B20" s="77"/>
      <c r="C20" s="18" t="s">
        <v>97</v>
      </c>
      <c r="D20" s="37">
        <v>180</v>
      </c>
      <c r="E20" s="6">
        <f t="shared" si="0"/>
        <v>1080</v>
      </c>
      <c r="F20" s="19">
        <v>1200</v>
      </c>
      <c r="G20" s="4">
        <f t="shared" si="1"/>
        <v>216000</v>
      </c>
      <c r="H20" s="6">
        <v>50</v>
      </c>
      <c r="I20" s="6">
        <f t="shared" si="2"/>
        <v>54000</v>
      </c>
      <c r="J20" s="6">
        <f t="shared" si="3"/>
        <v>157680</v>
      </c>
      <c r="K20" s="6">
        <v>30</v>
      </c>
      <c r="L20" s="6">
        <f t="shared" si="4"/>
        <v>10950</v>
      </c>
    </row>
    <row r="21" spans="2:12" ht="15" customHeight="1" x14ac:dyDescent="0.25">
      <c r="B21" s="77"/>
      <c r="C21" s="18" t="s">
        <v>106</v>
      </c>
      <c r="D21" s="37">
        <v>600</v>
      </c>
      <c r="E21" s="6">
        <f t="shared" si="0"/>
        <v>3600</v>
      </c>
      <c r="F21" s="3">
        <v>120</v>
      </c>
      <c r="G21" s="4">
        <f t="shared" si="1"/>
        <v>72000</v>
      </c>
      <c r="H21" s="6">
        <v>15</v>
      </c>
      <c r="I21" s="6">
        <f t="shared" si="2"/>
        <v>54000</v>
      </c>
      <c r="J21" s="6">
        <f t="shared" si="3"/>
        <v>157680</v>
      </c>
      <c r="K21" s="6">
        <v>2</v>
      </c>
      <c r="L21" s="6">
        <f t="shared" si="4"/>
        <v>730</v>
      </c>
    </row>
    <row r="22" spans="2:12" ht="15" customHeight="1" x14ac:dyDescent="0.25">
      <c r="B22" s="77"/>
      <c r="C22" s="18" t="s">
        <v>107</v>
      </c>
      <c r="D22" s="37">
        <v>300</v>
      </c>
      <c r="E22" s="6">
        <f t="shared" si="0"/>
        <v>1800</v>
      </c>
      <c r="F22" s="3">
        <v>600</v>
      </c>
      <c r="G22" s="4">
        <f t="shared" si="1"/>
        <v>180000</v>
      </c>
      <c r="H22" s="6">
        <v>30</v>
      </c>
      <c r="I22" s="6">
        <f t="shared" si="2"/>
        <v>54000</v>
      </c>
      <c r="J22" s="6">
        <f t="shared" si="3"/>
        <v>157680</v>
      </c>
      <c r="K22" s="6">
        <v>20</v>
      </c>
      <c r="L22" s="6">
        <f t="shared" si="4"/>
        <v>7300</v>
      </c>
    </row>
    <row r="23" spans="2:12" ht="15" customHeight="1" x14ac:dyDescent="0.25">
      <c r="B23" s="77" t="s">
        <v>108</v>
      </c>
      <c r="C23" s="18" t="s">
        <v>109</v>
      </c>
      <c r="D23" s="37">
        <v>300</v>
      </c>
      <c r="E23" s="6">
        <f t="shared" si="0"/>
        <v>1800</v>
      </c>
      <c r="F23" s="19">
        <v>240</v>
      </c>
      <c r="G23" s="4">
        <f t="shared" si="1"/>
        <v>72000</v>
      </c>
      <c r="H23" s="6">
        <v>30</v>
      </c>
      <c r="I23" s="6">
        <f t="shared" si="2"/>
        <v>54000</v>
      </c>
      <c r="J23" s="6">
        <f t="shared" si="3"/>
        <v>157680</v>
      </c>
      <c r="K23" s="6">
        <v>10</v>
      </c>
      <c r="L23" s="6">
        <f t="shared" si="4"/>
        <v>3650</v>
      </c>
    </row>
    <row r="24" spans="2:12" ht="15" customHeight="1" x14ac:dyDescent="0.25">
      <c r="B24" s="77"/>
      <c r="C24" s="18" t="s">
        <v>110</v>
      </c>
      <c r="D24" s="37">
        <v>350</v>
      </c>
      <c r="E24" s="6">
        <f t="shared" si="0"/>
        <v>2100</v>
      </c>
      <c r="F24" s="19">
        <v>450</v>
      </c>
      <c r="G24" s="4">
        <f t="shared" si="1"/>
        <v>157500</v>
      </c>
      <c r="H24" s="6">
        <v>40</v>
      </c>
      <c r="I24" s="6">
        <f t="shared" si="2"/>
        <v>84000</v>
      </c>
      <c r="J24" s="6">
        <f t="shared" si="3"/>
        <v>245280</v>
      </c>
      <c r="K24" s="6">
        <v>4</v>
      </c>
      <c r="L24" s="6">
        <f t="shared" si="4"/>
        <v>1460</v>
      </c>
    </row>
    <row r="25" spans="2:12" ht="15" customHeight="1" x14ac:dyDescent="0.25">
      <c r="B25" s="77"/>
      <c r="C25" s="18" t="s">
        <v>111</v>
      </c>
      <c r="D25" s="37">
        <v>35</v>
      </c>
      <c r="E25" s="6">
        <f t="shared" si="0"/>
        <v>210</v>
      </c>
      <c r="F25" s="19">
        <v>450</v>
      </c>
      <c r="G25" s="4">
        <f t="shared" si="1"/>
        <v>15750</v>
      </c>
      <c r="H25" s="6">
        <v>30</v>
      </c>
      <c r="I25" s="6">
        <f t="shared" si="2"/>
        <v>6300</v>
      </c>
      <c r="J25" s="6">
        <f t="shared" si="3"/>
        <v>18396</v>
      </c>
      <c r="K25" s="6">
        <v>2</v>
      </c>
      <c r="L25" s="6">
        <f t="shared" si="4"/>
        <v>730</v>
      </c>
    </row>
    <row r="26" spans="2:12" ht="15" customHeight="1" x14ac:dyDescent="0.25">
      <c r="B26" s="77"/>
      <c r="C26" s="18" t="s">
        <v>112</v>
      </c>
      <c r="D26" s="37">
        <v>400</v>
      </c>
      <c r="E26" s="6">
        <f t="shared" si="0"/>
        <v>2400</v>
      </c>
      <c r="F26" s="19">
        <v>400</v>
      </c>
      <c r="G26" s="4">
        <f t="shared" si="1"/>
        <v>160000</v>
      </c>
      <c r="H26" s="6">
        <v>40</v>
      </c>
      <c r="I26" s="6">
        <f t="shared" si="2"/>
        <v>96000</v>
      </c>
      <c r="J26" s="6">
        <f t="shared" si="3"/>
        <v>280320</v>
      </c>
      <c r="K26" s="6">
        <v>5</v>
      </c>
      <c r="L26" s="6">
        <f t="shared" si="4"/>
        <v>1825</v>
      </c>
    </row>
    <row r="27" spans="2:12" ht="15" customHeight="1" x14ac:dyDescent="0.25">
      <c r="B27" s="77"/>
      <c r="C27" s="18" t="s">
        <v>113</v>
      </c>
      <c r="D27" s="37">
        <v>200</v>
      </c>
      <c r="E27" s="6">
        <f t="shared" si="0"/>
        <v>1200</v>
      </c>
      <c r="F27" s="19">
        <v>400</v>
      </c>
      <c r="G27" s="4">
        <f t="shared" si="1"/>
        <v>80000</v>
      </c>
      <c r="H27" s="6">
        <v>35</v>
      </c>
      <c r="I27" s="6">
        <f t="shared" si="2"/>
        <v>42000</v>
      </c>
      <c r="J27" s="6">
        <f t="shared" si="3"/>
        <v>122640</v>
      </c>
      <c r="K27" s="6">
        <v>3</v>
      </c>
      <c r="L27" s="6">
        <f t="shared" si="4"/>
        <v>1095</v>
      </c>
    </row>
    <row r="28" spans="2:12" ht="15" customHeight="1" x14ac:dyDescent="0.25">
      <c r="B28" s="77"/>
      <c r="C28" s="18" t="s">
        <v>114</v>
      </c>
      <c r="D28" s="37">
        <v>150</v>
      </c>
      <c r="E28" s="6">
        <f t="shared" si="0"/>
        <v>900</v>
      </c>
      <c r="F28" s="19">
        <v>400</v>
      </c>
      <c r="G28" s="4">
        <f t="shared" si="1"/>
        <v>60000</v>
      </c>
      <c r="H28" s="6">
        <v>30</v>
      </c>
      <c r="I28" s="6">
        <f t="shared" si="2"/>
        <v>27000</v>
      </c>
      <c r="J28" s="6">
        <f t="shared" si="3"/>
        <v>78840</v>
      </c>
      <c r="K28" s="6">
        <v>2</v>
      </c>
      <c r="L28" s="6">
        <f t="shared" si="4"/>
        <v>730</v>
      </c>
    </row>
    <row r="29" spans="2:12" ht="15" customHeight="1" x14ac:dyDescent="0.25">
      <c r="B29" s="77"/>
      <c r="C29" s="18" t="s">
        <v>115</v>
      </c>
      <c r="D29" s="37">
        <v>300</v>
      </c>
      <c r="E29" s="6">
        <f>D29*4</f>
        <v>1200</v>
      </c>
      <c r="F29" s="19">
        <v>450</v>
      </c>
      <c r="G29" s="4">
        <f t="shared" si="1"/>
        <v>135000</v>
      </c>
      <c r="H29" s="6">
        <v>40</v>
      </c>
      <c r="I29" s="6">
        <f t="shared" si="2"/>
        <v>48000</v>
      </c>
      <c r="J29" s="6">
        <f t="shared" si="3"/>
        <v>140160</v>
      </c>
      <c r="K29" s="6">
        <v>4</v>
      </c>
      <c r="L29" s="6">
        <f t="shared" si="4"/>
        <v>1460</v>
      </c>
    </row>
    <row r="30" spans="2:12" ht="15" customHeight="1" x14ac:dyDescent="0.25">
      <c r="B30" s="77"/>
      <c r="C30" s="18" t="s">
        <v>116</v>
      </c>
      <c r="D30" s="37">
        <v>300</v>
      </c>
      <c r="E30" s="6">
        <f t="shared" ref="E30:E44" si="5">D30*4</f>
        <v>1200</v>
      </c>
      <c r="F30" s="19">
        <v>600</v>
      </c>
      <c r="G30" s="4">
        <f t="shared" si="1"/>
        <v>180000</v>
      </c>
      <c r="H30" s="6">
        <v>40</v>
      </c>
      <c r="I30" s="6">
        <f t="shared" si="2"/>
        <v>48000</v>
      </c>
      <c r="J30" s="6">
        <f t="shared" si="3"/>
        <v>140160</v>
      </c>
      <c r="K30" s="6">
        <v>3</v>
      </c>
      <c r="L30" s="6">
        <f t="shared" si="4"/>
        <v>1095</v>
      </c>
    </row>
    <row r="31" spans="2:12" ht="15" customHeight="1" x14ac:dyDescent="0.25">
      <c r="B31" s="77"/>
      <c r="C31" s="18" t="s">
        <v>117</v>
      </c>
      <c r="D31" s="37">
        <v>200</v>
      </c>
      <c r="E31" s="6">
        <f t="shared" si="5"/>
        <v>800</v>
      </c>
      <c r="F31" s="19">
        <v>400</v>
      </c>
      <c r="G31" s="4">
        <f t="shared" si="1"/>
        <v>80000</v>
      </c>
      <c r="H31" s="6">
        <v>30</v>
      </c>
      <c r="I31" s="6">
        <f t="shared" si="2"/>
        <v>24000</v>
      </c>
      <c r="J31" s="6">
        <f t="shared" si="3"/>
        <v>70080</v>
      </c>
      <c r="K31" s="6">
        <v>3</v>
      </c>
      <c r="L31" s="6">
        <f t="shared" si="4"/>
        <v>1095</v>
      </c>
    </row>
    <row r="32" spans="2:12" ht="15" customHeight="1" x14ac:dyDescent="0.25">
      <c r="B32" s="77"/>
      <c r="C32" s="18" t="s">
        <v>103</v>
      </c>
      <c r="D32" s="37">
        <v>430</v>
      </c>
      <c r="E32" s="6">
        <f t="shared" si="5"/>
        <v>1720</v>
      </c>
      <c r="F32" s="19">
        <v>550</v>
      </c>
      <c r="G32" s="4">
        <f t="shared" si="1"/>
        <v>236500</v>
      </c>
      <c r="H32" s="6">
        <v>40</v>
      </c>
      <c r="I32" s="6">
        <f t="shared" si="2"/>
        <v>68800</v>
      </c>
      <c r="J32" s="6">
        <f t="shared" si="3"/>
        <v>200896</v>
      </c>
      <c r="K32" s="6">
        <v>3</v>
      </c>
      <c r="L32" s="6">
        <f t="shared" si="4"/>
        <v>1095</v>
      </c>
    </row>
    <row r="33" spans="2:16" ht="15" customHeight="1" x14ac:dyDescent="0.25">
      <c r="B33" s="77" t="s">
        <v>118</v>
      </c>
      <c r="C33" s="18" t="s">
        <v>100</v>
      </c>
      <c r="D33" s="37">
        <v>1850</v>
      </c>
      <c r="E33" s="6">
        <f t="shared" si="5"/>
        <v>7400</v>
      </c>
      <c r="F33" s="19">
        <v>350</v>
      </c>
      <c r="G33" s="4">
        <f t="shared" si="1"/>
        <v>647500</v>
      </c>
      <c r="H33" s="6">
        <v>20</v>
      </c>
      <c r="I33" s="6">
        <f t="shared" si="2"/>
        <v>148000</v>
      </c>
      <c r="J33" s="6">
        <f t="shared" si="3"/>
        <v>432160</v>
      </c>
      <c r="K33" s="6">
        <v>1</v>
      </c>
      <c r="L33" s="6">
        <f t="shared" si="4"/>
        <v>365</v>
      </c>
    </row>
    <row r="34" spans="2:16" ht="15" customHeight="1" x14ac:dyDescent="0.25">
      <c r="B34" s="77"/>
      <c r="C34" s="18" t="s">
        <v>119</v>
      </c>
      <c r="D34" s="18">
        <v>3770</v>
      </c>
      <c r="E34" s="6">
        <f t="shared" si="5"/>
        <v>15080</v>
      </c>
      <c r="F34" s="19">
        <v>500</v>
      </c>
      <c r="G34" s="4">
        <f t="shared" si="1"/>
        <v>1885000</v>
      </c>
      <c r="H34" s="6">
        <v>40</v>
      </c>
      <c r="I34" s="6">
        <f t="shared" si="2"/>
        <v>603200</v>
      </c>
      <c r="J34" s="6">
        <f t="shared" si="3"/>
        <v>1761344</v>
      </c>
      <c r="K34" s="6">
        <v>20</v>
      </c>
      <c r="L34" s="6">
        <f t="shared" si="4"/>
        <v>7300</v>
      </c>
    </row>
    <row r="35" spans="2:16" ht="15" customHeight="1" x14ac:dyDescent="0.25">
      <c r="B35" s="77"/>
      <c r="C35" s="18" t="s">
        <v>120</v>
      </c>
      <c r="D35" s="18">
        <v>1700</v>
      </c>
      <c r="E35" s="6">
        <f t="shared" si="5"/>
        <v>6800</v>
      </c>
      <c r="F35" s="19">
        <v>500</v>
      </c>
      <c r="G35" s="4">
        <f t="shared" ref="G35" si="6">F35*D35</f>
        <v>850000</v>
      </c>
      <c r="H35" s="6">
        <v>40</v>
      </c>
      <c r="I35" s="6">
        <f t="shared" si="2"/>
        <v>272000</v>
      </c>
      <c r="J35" s="6">
        <f t="shared" si="3"/>
        <v>794240</v>
      </c>
      <c r="K35" s="6">
        <v>20</v>
      </c>
      <c r="L35" s="6">
        <f t="shared" si="4"/>
        <v>7300</v>
      </c>
    </row>
    <row r="36" spans="2:16" ht="15" customHeight="1" x14ac:dyDescent="0.25">
      <c r="B36" s="77"/>
      <c r="C36" s="18" t="s">
        <v>106</v>
      </c>
      <c r="D36" s="37">
        <v>1450</v>
      </c>
      <c r="E36" s="6">
        <f t="shared" si="5"/>
        <v>5800</v>
      </c>
      <c r="F36" s="19">
        <v>120</v>
      </c>
      <c r="G36" s="4">
        <f t="shared" si="1"/>
        <v>174000</v>
      </c>
      <c r="H36" s="6">
        <v>15</v>
      </c>
      <c r="I36" s="6">
        <f t="shared" si="2"/>
        <v>87000</v>
      </c>
      <c r="J36" s="6">
        <f t="shared" si="3"/>
        <v>254040</v>
      </c>
      <c r="K36" s="6">
        <v>2</v>
      </c>
      <c r="L36" s="6">
        <f t="shared" si="4"/>
        <v>730</v>
      </c>
    </row>
    <row r="37" spans="2:16" ht="15" customHeight="1" x14ac:dyDescent="0.25">
      <c r="B37" s="77"/>
      <c r="C37" s="3" t="s">
        <v>121</v>
      </c>
      <c r="D37" s="3">
        <v>4050</v>
      </c>
      <c r="E37" s="6">
        <f t="shared" si="5"/>
        <v>16200</v>
      </c>
      <c r="F37" s="19">
        <v>500</v>
      </c>
      <c r="G37" s="4">
        <f t="shared" si="1"/>
        <v>2025000</v>
      </c>
      <c r="H37" s="6">
        <v>40</v>
      </c>
      <c r="I37" s="6">
        <f t="shared" si="2"/>
        <v>648000</v>
      </c>
      <c r="J37" s="6">
        <f t="shared" si="3"/>
        <v>1892160</v>
      </c>
      <c r="K37" s="6">
        <v>10</v>
      </c>
      <c r="L37" s="6">
        <f t="shared" si="4"/>
        <v>3650</v>
      </c>
    </row>
    <row r="38" spans="2:16" ht="15" customHeight="1" x14ac:dyDescent="0.25">
      <c r="B38" s="77" t="s">
        <v>122</v>
      </c>
      <c r="C38" s="18" t="s">
        <v>123</v>
      </c>
      <c r="D38" s="37">
        <v>530</v>
      </c>
      <c r="E38" s="6">
        <f t="shared" si="5"/>
        <v>2120</v>
      </c>
      <c r="F38" s="19">
        <v>1200</v>
      </c>
      <c r="G38" s="4">
        <f t="shared" si="1"/>
        <v>636000</v>
      </c>
      <c r="H38" s="6">
        <v>50</v>
      </c>
      <c r="I38" s="6">
        <f t="shared" si="2"/>
        <v>106000</v>
      </c>
      <c r="J38" s="6">
        <f t="shared" si="3"/>
        <v>309520</v>
      </c>
      <c r="K38" s="6">
        <v>30</v>
      </c>
      <c r="L38" s="6">
        <f t="shared" si="4"/>
        <v>10950</v>
      </c>
    </row>
    <row r="39" spans="2:16" ht="15" customHeight="1" x14ac:dyDescent="0.25">
      <c r="B39" s="77"/>
      <c r="C39" s="18" t="s">
        <v>98</v>
      </c>
      <c r="D39" s="18">
        <v>530</v>
      </c>
      <c r="E39" s="6">
        <f t="shared" si="5"/>
        <v>2120</v>
      </c>
      <c r="F39" s="19">
        <v>600</v>
      </c>
      <c r="G39" s="4">
        <f t="shared" si="1"/>
        <v>318000</v>
      </c>
      <c r="H39" s="6">
        <v>20</v>
      </c>
      <c r="I39" s="6">
        <f t="shared" si="2"/>
        <v>42400</v>
      </c>
      <c r="J39" s="6">
        <f t="shared" si="3"/>
        <v>123808</v>
      </c>
      <c r="K39" s="6">
        <v>15</v>
      </c>
      <c r="L39" s="6">
        <f t="shared" si="4"/>
        <v>5475</v>
      </c>
    </row>
    <row r="40" spans="2:16" ht="15" customHeight="1" x14ac:dyDescent="0.25">
      <c r="B40" s="77"/>
      <c r="C40" s="18" t="s">
        <v>107</v>
      </c>
      <c r="D40" s="37">
        <v>1000</v>
      </c>
      <c r="E40" s="6">
        <f t="shared" si="5"/>
        <v>4000</v>
      </c>
      <c r="F40" s="19">
        <v>600</v>
      </c>
      <c r="G40" s="4">
        <f t="shared" si="1"/>
        <v>600000</v>
      </c>
      <c r="H40" s="6">
        <v>40</v>
      </c>
      <c r="I40" s="6">
        <f t="shared" si="2"/>
        <v>160000</v>
      </c>
      <c r="J40" s="6">
        <f t="shared" si="3"/>
        <v>467200</v>
      </c>
      <c r="K40" s="6">
        <v>15</v>
      </c>
      <c r="L40" s="6">
        <f t="shared" si="4"/>
        <v>5475</v>
      </c>
    </row>
    <row r="41" spans="2:16" ht="15" customHeight="1" x14ac:dyDescent="0.25">
      <c r="B41" s="77"/>
      <c r="C41" s="18" t="s">
        <v>100</v>
      </c>
      <c r="D41" s="37">
        <v>350</v>
      </c>
      <c r="E41" s="6">
        <f t="shared" si="5"/>
        <v>1400</v>
      </c>
      <c r="F41" s="19">
        <v>350</v>
      </c>
      <c r="G41" s="4">
        <f t="shared" si="1"/>
        <v>122500</v>
      </c>
      <c r="H41" s="6">
        <v>15</v>
      </c>
      <c r="I41" s="6">
        <f t="shared" si="2"/>
        <v>21000</v>
      </c>
      <c r="J41" s="6">
        <f t="shared" si="3"/>
        <v>61320</v>
      </c>
      <c r="K41" s="6">
        <v>2</v>
      </c>
      <c r="L41" s="6">
        <f t="shared" si="4"/>
        <v>730</v>
      </c>
    </row>
    <row r="42" spans="2:16" ht="15" customHeight="1" x14ac:dyDescent="0.3">
      <c r="B42" s="3" t="s">
        <v>124</v>
      </c>
      <c r="C42" s="3" t="s">
        <v>124</v>
      </c>
      <c r="D42" s="37">
        <v>2000</v>
      </c>
      <c r="E42" s="6">
        <f t="shared" si="5"/>
        <v>8000</v>
      </c>
      <c r="F42" s="19">
        <v>550</v>
      </c>
      <c r="G42" s="4">
        <f t="shared" si="1"/>
        <v>1100000</v>
      </c>
      <c r="H42" s="6">
        <v>30</v>
      </c>
      <c r="I42" s="6">
        <f t="shared" si="2"/>
        <v>240000</v>
      </c>
      <c r="J42" s="6">
        <f t="shared" si="3"/>
        <v>700800</v>
      </c>
      <c r="K42" s="6">
        <v>15</v>
      </c>
      <c r="L42" s="6">
        <f t="shared" si="4"/>
        <v>5475</v>
      </c>
      <c r="N42" s="25" t="s">
        <v>46</v>
      </c>
      <c r="O42" s="26">
        <v>0.4</v>
      </c>
      <c r="P42" s="27">
        <f>P46*O42</f>
        <v>1620000</v>
      </c>
    </row>
    <row r="43" spans="2:16" ht="15" customHeight="1" x14ac:dyDescent="0.3">
      <c r="B43" s="77" t="s">
        <v>125</v>
      </c>
      <c r="C43" s="3" t="s">
        <v>126</v>
      </c>
      <c r="D43" s="37">
        <v>500</v>
      </c>
      <c r="E43" s="6">
        <f t="shared" si="5"/>
        <v>2000</v>
      </c>
      <c r="F43" s="19">
        <v>1050</v>
      </c>
      <c r="G43" s="4">
        <f t="shared" si="1"/>
        <v>525000</v>
      </c>
      <c r="H43" s="6">
        <v>50</v>
      </c>
      <c r="I43" s="6">
        <f t="shared" si="2"/>
        <v>100000</v>
      </c>
      <c r="J43" s="6">
        <f t="shared" si="3"/>
        <v>292000</v>
      </c>
      <c r="K43" s="6">
        <v>20</v>
      </c>
      <c r="L43" s="6">
        <f t="shared" si="4"/>
        <v>7300</v>
      </c>
      <c r="N43" s="28"/>
      <c r="O43" s="28"/>
      <c r="P43" s="28"/>
    </row>
    <row r="44" spans="2:16" ht="15" customHeight="1" x14ac:dyDescent="0.3">
      <c r="B44" s="77"/>
      <c r="C44" s="3" t="s">
        <v>127</v>
      </c>
      <c r="D44" s="37">
        <v>500</v>
      </c>
      <c r="E44" s="6">
        <f t="shared" si="5"/>
        <v>2000</v>
      </c>
      <c r="F44" s="19">
        <v>1050</v>
      </c>
      <c r="G44" s="4">
        <f t="shared" si="1"/>
        <v>525000</v>
      </c>
      <c r="H44" s="6">
        <v>50</v>
      </c>
      <c r="I44" s="6">
        <f t="shared" si="2"/>
        <v>100000</v>
      </c>
      <c r="J44" s="6">
        <f t="shared" si="3"/>
        <v>292000</v>
      </c>
      <c r="K44" s="6">
        <v>4</v>
      </c>
      <c r="L44" s="6">
        <f t="shared" si="4"/>
        <v>1460</v>
      </c>
      <c r="N44" s="25" t="s">
        <v>50</v>
      </c>
      <c r="O44" s="28"/>
      <c r="P44" s="28"/>
    </row>
    <row r="45" spans="2:16" ht="15" customHeight="1" x14ac:dyDescent="0.3">
      <c r="B45" s="77" t="s">
        <v>128</v>
      </c>
      <c r="C45" s="3" t="s">
        <v>129</v>
      </c>
      <c r="D45" s="37">
        <v>250</v>
      </c>
      <c r="E45" s="6">
        <f t="shared" ref="E45:E46" si="7">D45*4</f>
        <v>1000</v>
      </c>
      <c r="F45" s="19">
        <v>500</v>
      </c>
      <c r="G45" s="4">
        <f t="shared" ref="G45:G48" si="8">F45*D45</f>
        <v>125000</v>
      </c>
      <c r="H45" s="6">
        <v>50</v>
      </c>
      <c r="I45" s="6">
        <f t="shared" si="2"/>
        <v>50000</v>
      </c>
      <c r="J45" s="6">
        <f t="shared" si="3"/>
        <v>146000</v>
      </c>
      <c r="K45" s="6">
        <v>20</v>
      </c>
      <c r="L45" s="6">
        <f t="shared" si="4"/>
        <v>7300</v>
      </c>
      <c r="N45" s="28" t="s">
        <v>53</v>
      </c>
      <c r="O45" s="28" t="s">
        <v>54</v>
      </c>
      <c r="P45" s="28"/>
    </row>
    <row r="46" spans="2:16" ht="15" customHeight="1" x14ac:dyDescent="0.3">
      <c r="B46" s="77"/>
      <c r="C46" s="3" t="s">
        <v>130</v>
      </c>
      <c r="D46" s="37">
        <v>250</v>
      </c>
      <c r="E46" s="6">
        <f t="shared" si="7"/>
        <v>1000</v>
      </c>
      <c r="F46" s="19">
        <v>1300</v>
      </c>
      <c r="G46" s="4">
        <f t="shared" si="8"/>
        <v>325000</v>
      </c>
      <c r="H46" s="6">
        <v>50</v>
      </c>
      <c r="I46" s="6">
        <f t="shared" si="2"/>
        <v>50000</v>
      </c>
      <c r="J46" s="6">
        <f t="shared" si="3"/>
        <v>146000</v>
      </c>
      <c r="K46" s="6">
        <v>20</v>
      </c>
      <c r="L46" s="6">
        <f t="shared" si="4"/>
        <v>7300</v>
      </c>
      <c r="N46" s="28">
        <f>D47/N48</f>
        <v>3240</v>
      </c>
      <c r="O46" s="29">
        <f>N46*O48</f>
        <v>1620</v>
      </c>
      <c r="P46" s="27">
        <f>O46*P48</f>
        <v>4050000</v>
      </c>
    </row>
    <row r="47" spans="2:16" ht="15" customHeight="1" x14ac:dyDescent="0.3">
      <c r="B47" s="77" t="s">
        <v>131</v>
      </c>
      <c r="C47" s="3" t="s">
        <v>132</v>
      </c>
      <c r="D47" s="20">
        <v>4860</v>
      </c>
      <c r="E47" s="6">
        <v>0</v>
      </c>
      <c r="F47" s="19">
        <v>300</v>
      </c>
      <c r="G47" s="4">
        <f t="shared" si="8"/>
        <v>1458000</v>
      </c>
      <c r="H47" s="6">
        <v>5</v>
      </c>
      <c r="I47" s="6">
        <f>D47*H47</f>
        <v>24300</v>
      </c>
      <c r="J47" s="6">
        <v>-4000000</v>
      </c>
      <c r="K47" s="6">
        <v>2</v>
      </c>
      <c r="L47" s="6">
        <f t="shared" si="4"/>
        <v>730</v>
      </c>
      <c r="N47" s="28" t="s">
        <v>58</v>
      </c>
      <c r="O47" s="28" t="s">
        <v>59</v>
      </c>
      <c r="P47" s="28" t="s">
        <v>60</v>
      </c>
    </row>
    <row r="48" spans="2:16" ht="15" customHeight="1" x14ac:dyDescent="0.3">
      <c r="B48" s="77"/>
      <c r="C48" s="3" t="s">
        <v>133</v>
      </c>
      <c r="D48" s="37">
        <v>340</v>
      </c>
      <c r="E48" s="6">
        <v>0</v>
      </c>
      <c r="F48" s="19">
        <v>1600</v>
      </c>
      <c r="G48" s="4">
        <f t="shared" si="8"/>
        <v>544000</v>
      </c>
      <c r="H48" s="6">
        <v>5</v>
      </c>
      <c r="I48" s="6">
        <f>D48*H48</f>
        <v>1700</v>
      </c>
      <c r="J48" s="6">
        <v>-1620000</v>
      </c>
      <c r="K48" s="6">
        <v>2</v>
      </c>
      <c r="L48" s="6">
        <f t="shared" si="4"/>
        <v>730</v>
      </c>
      <c r="N48" s="28">
        <v>1.5</v>
      </c>
      <c r="O48" s="28">
        <v>0.5</v>
      </c>
      <c r="P48" s="28">
        <v>2500</v>
      </c>
    </row>
    <row r="49" spans="2:17" ht="15" customHeight="1" x14ac:dyDescent="0.25">
      <c r="B49" s="3" t="s">
        <v>134</v>
      </c>
      <c r="C49" s="3" t="s">
        <v>134</v>
      </c>
      <c r="D49" s="20">
        <v>2300</v>
      </c>
      <c r="E49" s="6">
        <v>0</v>
      </c>
      <c r="F49" s="19">
        <v>60</v>
      </c>
      <c r="G49" s="4">
        <f t="shared" ref="G49" si="9">F49*D49</f>
        <v>138000</v>
      </c>
      <c r="H49" s="6">
        <v>10</v>
      </c>
      <c r="I49" s="6">
        <f t="shared" ref="I49:I50" si="10">D49*H49</f>
        <v>23000</v>
      </c>
      <c r="J49" s="6">
        <f t="shared" si="3"/>
        <v>67160</v>
      </c>
      <c r="K49" s="6">
        <v>2</v>
      </c>
      <c r="L49" s="6">
        <f t="shared" si="4"/>
        <v>730</v>
      </c>
    </row>
    <row r="50" spans="2:17" ht="15" customHeight="1" x14ac:dyDescent="0.25">
      <c r="B50" s="3" t="s">
        <v>135</v>
      </c>
      <c r="C50" s="3" t="s">
        <v>135</v>
      </c>
      <c r="D50" s="20">
        <v>50000</v>
      </c>
      <c r="E50" s="6">
        <v>0</v>
      </c>
      <c r="F50" s="19">
        <v>20</v>
      </c>
      <c r="G50" s="4">
        <f t="shared" si="1"/>
        <v>1000000</v>
      </c>
      <c r="H50" s="6">
        <v>5</v>
      </c>
      <c r="I50" s="6">
        <f t="shared" si="10"/>
        <v>250000</v>
      </c>
      <c r="J50" s="6">
        <f t="shared" si="3"/>
        <v>730000</v>
      </c>
      <c r="K50" s="6">
        <v>2</v>
      </c>
      <c r="L50" s="6">
        <f t="shared" si="4"/>
        <v>730</v>
      </c>
    </row>
    <row r="51" spans="2:17" ht="15" customHeight="1" x14ac:dyDescent="0.25">
      <c r="B51" s="3" t="s">
        <v>136</v>
      </c>
      <c r="C51" s="3" t="s">
        <v>136</v>
      </c>
      <c r="D51" s="20">
        <v>20000</v>
      </c>
      <c r="E51" s="6">
        <v>0</v>
      </c>
      <c r="F51" s="19">
        <v>8</v>
      </c>
      <c r="G51" s="4">
        <f t="shared" si="1"/>
        <v>160000</v>
      </c>
      <c r="H51" s="6">
        <v>3</v>
      </c>
      <c r="I51" s="6">
        <f>D51*H51</f>
        <v>60000</v>
      </c>
      <c r="J51" s="6">
        <f t="shared" si="3"/>
        <v>175200</v>
      </c>
      <c r="K51" s="6">
        <v>5</v>
      </c>
      <c r="L51" s="6">
        <f t="shared" si="4"/>
        <v>1825</v>
      </c>
      <c r="M51" s="13" t="s">
        <v>65</v>
      </c>
      <c r="N51" s="9" t="s">
        <v>66</v>
      </c>
      <c r="O51" s="9" t="s">
        <v>67</v>
      </c>
      <c r="P51" s="9" t="s">
        <v>68</v>
      </c>
    </row>
    <row r="52" spans="2:17" ht="15" customHeight="1" x14ac:dyDescent="0.25">
      <c r="B52" s="3" t="s">
        <v>137</v>
      </c>
      <c r="C52" s="3" t="s">
        <v>137</v>
      </c>
      <c r="D52" s="20">
        <v>25000</v>
      </c>
      <c r="E52" s="6">
        <v>0</v>
      </c>
      <c r="F52" s="19">
        <v>0</v>
      </c>
      <c r="G52" s="4">
        <f t="shared" si="1"/>
        <v>0</v>
      </c>
      <c r="H52" s="6">
        <v>0</v>
      </c>
      <c r="I52" s="6">
        <f t="shared" si="2"/>
        <v>0</v>
      </c>
      <c r="J52" s="6">
        <f t="shared" si="3"/>
        <v>0</v>
      </c>
      <c r="K52" s="6">
        <v>0</v>
      </c>
      <c r="L52" s="6">
        <v>0</v>
      </c>
      <c r="M52" s="14">
        <v>0.25</v>
      </c>
      <c r="N52" s="10">
        <v>0.4</v>
      </c>
      <c r="O52" s="10">
        <v>0.1</v>
      </c>
      <c r="P52" s="10">
        <v>8</v>
      </c>
    </row>
    <row r="53" spans="2:17" ht="15" customHeight="1" x14ac:dyDescent="0.25">
      <c r="B53" s="62" t="s">
        <v>138</v>
      </c>
      <c r="C53" s="62"/>
      <c r="D53" s="31">
        <f>SUM(D7:D52)</f>
        <v>134915</v>
      </c>
      <c r="E53" s="31">
        <f>SUM(E7:E52)</f>
        <v>154570</v>
      </c>
      <c r="F53" s="30" t="s">
        <v>71</v>
      </c>
      <c r="G53" s="31">
        <f>SUM(G7:G52)</f>
        <v>22390750</v>
      </c>
      <c r="H53" s="31" t="s">
        <v>71</v>
      </c>
      <c r="I53" s="31">
        <f>SUM(I7:I52)</f>
        <v>5842400</v>
      </c>
      <c r="J53" s="31">
        <f>SUM(J7:J52)</f>
        <v>11363888</v>
      </c>
      <c r="K53" s="31">
        <f>SUM(K7:K52)</f>
        <v>441</v>
      </c>
      <c r="L53" s="31">
        <f>SUM(L7:L51)</f>
        <v>160965</v>
      </c>
      <c r="M53" s="15">
        <f>J53*M52</f>
        <v>2840972</v>
      </c>
      <c r="N53" s="11">
        <f>L53*N52</f>
        <v>64386</v>
      </c>
      <c r="O53" s="12">
        <f>(M53+N53)*O52</f>
        <v>290535.8</v>
      </c>
    </row>
    <row r="54" spans="2:17" ht="5.25" customHeigh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P54" s="8"/>
    </row>
    <row r="55" spans="2:17" ht="15" customHeight="1" x14ac:dyDescent="0.25">
      <c r="B55" s="62" t="s">
        <v>139</v>
      </c>
      <c r="C55" s="62"/>
      <c r="D55" s="62"/>
      <c r="E55" s="62"/>
      <c r="F55" s="62"/>
      <c r="G55" s="62"/>
      <c r="H55" s="62"/>
      <c r="I55" s="62"/>
      <c r="J55" s="62"/>
      <c r="K55" s="62"/>
      <c r="L55" s="35" t="s">
        <v>73</v>
      </c>
      <c r="P55" s="8"/>
    </row>
    <row r="56" spans="2:17" ht="15" customHeight="1" x14ac:dyDescent="0.25">
      <c r="B56" s="62" t="s">
        <v>140</v>
      </c>
      <c r="C56" s="62"/>
      <c r="D56" s="62"/>
      <c r="E56" s="62"/>
      <c r="F56" s="62"/>
      <c r="G56" s="62"/>
      <c r="H56" s="62"/>
      <c r="I56" s="62"/>
      <c r="J56" s="62"/>
      <c r="K56" s="62"/>
      <c r="L56" s="33">
        <v>22400000</v>
      </c>
      <c r="N56" s="9" t="s">
        <v>75</v>
      </c>
      <c r="O56" s="16">
        <f>L56/D53</f>
        <v>166.03046362524552</v>
      </c>
      <c r="P56" s="9" t="s">
        <v>76</v>
      </c>
      <c r="Q56" s="16">
        <f>(G53-G51-G50-G52-G49-G48-G47)/(D53-D51-D50-D52-D49-D48-D47)</f>
        <v>588.94801789295082</v>
      </c>
    </row>
    <row r="57" spans="2:17" ht="15" customHeight="1" x14ac:dyDescent="0.25">
      <c r="B57" s="62" t="s">
        <v>141</v>
      </c>
      <c r="C57" s="62" t="s">
        <v>142</v>
      </c>
      <c r="D57" s="62"/>
      <c r="E57" s="62"/>
      <c r="F57" s="62"/>
      <c r="G57" s="62"/>
      <c r="H57" s="62"/>
      <c r="I57" s="62"/>
      <c r="J57" s="62"/>
      <c r="K57" s="34"/>
      <c r="L57" s="33">
        <v>2900000</v>
      </c>
      <c r="N57" s="9" t="s">
        <v>79</v>
      </c>
      <c r="O57" s="17">
        <f>L57/(G53-G51-G50-G52-G49-G48-G47)</f>
        <v>0.15190602778832682</v>
      </c>
    </row>
    <row r="58" spans="2:17" ht="15" customHeight="1" x14ac:dyDescent="0.25">
      <c r="B58" s="62"/>
      <c r="C58" s="62" t="s">
        <v>143</v>
      </c>
      <c r="D58" s="62"/>
      <c r="E58" s="62"/>
      <c r="F58" s="62"/>
      <c r="G58" s="62"/>
      <c r="H58" s="62"/>
      <c r="I58" s="62"/>
      <c r="J58" s="62"/>
      <c r="K58" s="34"/>
      <c r="L58" s="33">
        <v>290000</v>
      </c>
    </row>
    <row r="59" spans="2:17" ht="21.9" customHeight="1" x14ac:dyDescent="0.25">
      <c r="B59" s="2" t="s">
        <v>81</v>
      </c>
    </row>
    <row r="60" spans="2:17" ht="21.9" customHeight="1" x14ac:dyDescent="0.25">
      <c r="B60" s="2"/>
    </row>
    <row r="61" spans="2:17" ht="21.9" customHeight="1" x14ac:dyDescent="0.25">
      <c r="B61" s="2"/>
    </row>
    <row r="62" spans="2:17" ht="21.9" customHeight="1" x14ac:dyDescent="0.25"/>
  </sheetData>
  <mergeCells count="23">
    <mergeCell ref="B57:B58"/>
    <mergeCell ref="C57:J57"/>
    <mergeCell ref="C58:J58"/>
    <mergeCell ref="B56:K56"/>
    <mergeCell ref="B4:L4"/>
    <mergeCell ref="B15:B16"/>
    <mergeCell ref="B17:B22"/>
    <mergeCell ref="B5:B6"/>
    <mergeCell ref="C5:C6"/>
    <mergeCell ref="D5:D6"/>
    <mergeCell ref="E5:E6"/>
    <mergeCell ref="F5:G5"/>
    <mergeCell ref="H5:L5"/>
    <mergeCell ref="B7:B14"/>
    <mergeCell ref="B23:B32"/>
    <mergeCell ref="B43:B44"/>
    <mergeCell ref="B55:K55"/>
    <mergeCell ref="B54:L54"/>
    <mergeCell ref="B38:B41"/>
    <mergeCell ref="B33:B37"/>
    <mergeCell ref="B45:B46"/>
    <mergeCell ref="B47:B48"/>
    <mergeCell ref="B53:C53"/>
  </mergeCells>
  <pageMargins left="0.7" right="0.7" top="0.75" bottom="0.75" header="0.3" footer="0.3"/>
  <pageSetup paperSize="9" orientation="portrait" r:id="rId1"/>
  <ignoredErrors>
    <ignoredError sqref="I4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27C6D-6F1E-4723-9BA6-1257FB945D65}">
  <dimension ref="B4:R60"/>
  <sheetViews>
    <sheetView topLeftCell="A21" zoomScale="115" zoomScaleNormal="115" workbookViewId="0">
      <selection activeCell="B54" sqref="B54:M54"/>
    </sheetView>
  </sheetViews>
  <sheetFormatPr defaultRowHeight="13.8" x14ac:dyDescent="0.25"/>
  <cols>
    <col min="1" max="1" width="11.75" customWidth="1"/>
    <col min="2" max="2" width="20.75" style="1" customWidth="1"/>
    <col min="3" max="3" width="21.625" customWidth="1"/>
    <col min="4" max="4" width="14.875" customWidth="1"/>
    <col min="5" max="5" width="14.375" customWidth="1"/>
    <col min="6" max="6" width="10.75" style="5" customWidth="1"/>
    <col min="7" max="7" width="11.625" hidden="1" customWidth="1"/>
    <col min="8" max="8" width="11.875" customWidth="1"/>
    <col min="9" max="9" width="13.75" style="5" hidden="1" customWidth="1"/>
    <col min="10" max="10" width="11.75" style="7" hidden="1" customWidth="1"/>
    <col min="11" max="11" width="11.75" style="7" customWidth="1"/>
    <col min="12" max="12" width="11.875" style="7" hidden="1" customWidth="1"/>
    <col min="13" max="13" width="14.125" customWidth="1"/>
    <col min="14" max="14" width="13.625" customWidth="1"/>
    <col min="15" max="15" width="13.75" customWidth="1"/>
    <col min="16" max="16" width="13.125" customWidth="1"/>
    <col min="17" max="17" width="14.125" customWidth="1"/>
    <col min="18" max="18" width="9.875" customWidth="1"/>
    <col min="19" max="19" width="8.75" customWidth="1"/>
    <col min="25" max="25" width="8.75" customWidth="1"/>
  </cols>
  <sheetData>
    <row r="4" spans="2:13" ht="15" customHeight="1" x14ac:dyDescent="0.25">
      <c r="B4" s="78" t="s">
        <v>144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80"/>
    </row>
    <row r="5" spans="2:13" ht="15" customHeight="1" x14ac:dyDescent="0.25">
      <c r="B5" s="62" t="s">
        <v>1</v>
      </c>
      <c r="C5" s="62" t="s">
        <v>2</v>
      </c>
      <c r="D5" s="71" t="s">
        <v>3</v>
      </c>
      <c r="E5" s="62" t="s">
        <v>4</v>
      </c>
      <c r="F5" s="68" t="s">
        <v>5</v>
      </c>
      <c r="G5" s="62" t="s">
        <v>6</v>
      </c>
      <c r="H5" s="62"/>
      <c r="I5" s="62" t="s">
        <v>7</v>
      </c>
      <c r="J5" s="62"/>
      <c r="K5" s="62"/>
      <c r="L5" s="62"/>
      <c r="M5" s="62"/>
    </row>
    <row r="6" spans="2:13" ht="42" customHeight="1" x14ac:dyDescent="0.25">
      <c r="B6" s="62"/>
      <c r="C6" s="62"/>
      <c r="D6" s="62"/>
      <c r="E6" s="62"/>
      <c r="F6" s="68"/>
      <c r="G6" s="30" t="s">
        <v>8</v>
      </c>
      <c r="H6" s="30" t="s">
        <v>9</v>
      </c>
      <c r="I6" s="31" t="s">
        <v>10</v>
      </c>
      <c r="J6" s="31" t="s">
        <v>11</v>
      </c>
      <c r="K6" s="31" t="s">
        <v>12</v>
      </c>
      <c r="L6" s="31" t="s">
        <v>13</v>
      </c>
      <c r="M6" s="31" t="s">
        <v>14</v>
      </c>
    </row>
    <row r="7" spans="2:13" ht="15" customHeight="1" x14ac:dyDescent="0.25">
      <c r="B7" s="63" t="s">
        <v>15</v>
      </c>
      <c r="C7" s="18" t="s">
        <v>16</v>
      </c>
      <c r="D7" s="72">
        <f>E7+E8+E9+E10+E11+E12+E13+E14</f>
        <v>2570</v>
      </c>
      <c r="E7" s="20">
        <v>170</v>
      </c>
      <c r="F7" s="21">
        <f t="shared" ref="F7:F25" si="0">E7*6</f>
        <v>1020</v>
      </c>
      <c r="G7" s="22">
        <v>300</v>
      </c>
      <c r="H7" s="23">
        <f t="shared" ref="H7:H52" si="1">G7*E7</f>
        <v>51000</v>
      </c>
      <c r="I7" s="6">
        <v>15</v>
      </c>
      <c r="J7" s="21">
        <f t="shared" ref="J7:J46" si="2">I7*F7</f>
        <v>15300</v>
      </c>
      <c r="K7" s="21">
        <f t="shared" ref="K7:K31" si="3">J7*$Q$52*365/1000</f>
        <v>44676</v>
      </c>
      <c r="L7" s="6">
        <v>2</v>
      </c>
      <c r="M7" s="21">
        <f>L7*365</f>
        <v>730</v>
      </c>
    </row>
    <row r="8" spans="2:13" ht="15" customHeight="1" x14ac:dyDescent="0.25">
      <c r="B8" s="67"/>
      <c r="C8" s="18" t="s">
        <v>17</v>
      </c>
      <c r="D8" s="73"/>
      <c r="E8" s="20">
        <v>650</v>
      </c>
      <c r="F8" s="21">
        <f t="shared" si="0"/>
        <v>3900</v>
      </c>
      <c r="G8" s="22">
        <v>1200</v>
      </c>
      <c r="H8" s="23">
        <f t="shared" si="1"/>
        <v>780000</v>
      </c>
      <c r="I8" s="6">
        <v>50</v>
      </c>
      <c r="J8" s="21">
        <f t="shared" si="2"/>
        <v>195000</v>
      </c>
      <c r="K8" s="21">
        <f t="shared" si="3"/>
        <v>569400</v>
      </c>
      <c r="L8" s="6">
        <v>2</v>
      </c>
      <c r="M8" s="21">
        <f>L8*365</f>
        <v>730</v>
      </c>
    </row>
    <row r="9" spans="2:13" ht="15" customHeight="1" x14ac:dyDescent="0.25">
      <c r="B9" s="67"/>
      <c r="C9" s="18" t="s">
        <v>18</v>
      </c>
      <c r="D9" s="73"/>
      <c r="E9" s="20">
        <v>700</v>
      </c>
      <c r="F9" s="21">
        <f t="shared" si="0"/>
        <v>4200</v>
      </c>
      <c r="G9" s="22">
        <v>600</v>
      </c>
      <c r="H9" s="23">
        <f t="shared" si="1"/>
        <v>420000</v>
      </c>
      <c r="I9" s="6">
        <v>20</v>
      </c>
      <c r="J9" s="21">
        <f t="shared" si="2"/>
        <v>84000</v>
      </c>
      <c r="K9" s="21">
        <f t="shared" si="3"/>
        <v>245280</v>
      </c>
      <c r="L9" s="6">
        <v>10</v>
      </c>
      <c r="M9" s="21">
        <f t="shared" ref="M9:M52" si="4">L9*365</f>
        <v>3650</v>
      </c>
    </row>
    <row r="10" spans="2:13" ht="15" customHeight="1" x14ac:dyDescent="0.25">
      <c r="B10" s="67"/>
      <c r="C10" s="18" t="s">
        <v>19</v>
      </c>
      <c r="D10" s="73"/>
      <c r="E10" s="20">
        <v>100</v>
      </c>
      <c r="F10" s="21">
        <f t="shared" si="0"/>
        <v>600</v>
      </c>
      <c r="G10" s="22">
        <v>500</v>
      </c>
      <c r="H10" s="23">
        <f t="shared" si="1"/>
        <v>50000</v>
      </c>
      <c r="I10" s="6">
        <v>20</v>
      </c>
      <c r="J10" s="21">
        <f t="shared" si="2"/>
        <v>12000</v>
      </c>
      <c r="K10" s="21">
        <f t="shared" si="3"/>
        <v>35040</v>
      </c>
      <c r="L10" s="6">
        <v>4</v>
      </c>
      <c r="M10" s="21">
        <f t="shared" si="4"/>
        <v>1460</v>
      </c>
    </row>
    <row r="11" spans="2:13" ht="15" customHeight="1" x14ac:dyDescent="0.25">
      <c r="B11" s="67"/>
      <c r="C11" s="18" t="s">
        <v>20</v>
      </c>
      <c r="D11" s="73"/>
      <c r="E11" s="20">
        <v>500</v>
      </c>
      <c r="F11" s="21">
        <f t="shared" si="0"/>
        <v>3000</v>
      </c>
      <c r="G11" s="22">
        <v>350</v>
      </c>
      <c r="H11" s="23">
        <f t="shared" si="1"/>
        <v>175000</v>
      </c>
      <c r="I11" s="6">
        <v>20</v>
      </c>
      <c r="J11" s="21">
        <f t="shared" si="2"/>
        <v>60000</v>
      </c>
      <c r="K11" s="21">
        <f t="shared" si="3"/>
        <v>175200</v>
      </c>
      <c r="L11" s="6">
        <v>1</v>
      </c>
      <c r="M11" s="21">
        <f t="shared" si="4"/>
        <v>365</v>
      </c>
    </row>
    <row r="12" spans="2:13" ht="15" customHeight="1" x14ac:dyDescent="0.25">
      <c r="B12" s="67"/>
      <c r="C12" s="18" t="s">
        <v>21</v>
      </c>
      <c r="D12" s="73"/>
      <c r="E12" s="20">
        <v>400</v>
      </c>
      <c r="F12" s="21">
        <f t="shared" si="0"/>
        <v>2400</v>
      </c>
      <c r="G12" s="22">
        <v>300</v>
      </c>
      <c r="H12" s="23">
        <f t="shared" si="1"/>
        <v>120000</v>
      </c>
      <c r="I12" s="6">
        <v>30</v>
      </c>
      <c r="J12" s="21">
        <f t="shared" si="2"/>
        <v>72000</v>
      </c>
      <c r="K12" s="21">
        <f t="shared" si="3"/>
        <v>210240</v>
      </c>
      <c r="L12" s="6">
        <v>2</v>
      </c>
      <c r="M12" s="21">
        <f t="shared" si="4"/>
        <v>730</v>
      </c>
    </row>
    <row r="13" spans="2:13" ht="15" customHeight="1" x14ac:dyDescent="0.25">
      <c r="B13" s="67"/>
      <c r="C13" s="18" t="s">
        <v>22</v>
      </c>
      <c r="D13" s="73"/>
      <c r="E13" s="20">
        <v>0</v>
      </c>
      <c r="F13" s="21">
        <f t="shared" si="0"/>
        <v>0</v>
      </c>
      <c r="G13" s="22">
        <v>400</v>
      </c>
      <c r="H13" s="23">
        <f t="shared" si="1"/>
        <v>0</v>
      </c>
      <c r="I13" s="6">
        <v>40</v>
      </c>
      <c r="J13" s="21">
        <f t="shared" si="2"/>
        <v>0</v>
      </c>
      <c r="K13" s="21">
        <f t="shared" si="3"/>
        <v>0</v>
      </c>
      <c r="L13" s="6">
        <v>10</v>
      </c>
      <c r="M13" s="21">
        <f t="shared" si="4"/>
        <v>3650</v>
      </c>
    </row>
    <row r="14" spans="2:13" ht="15" customHeight="1" x14ac:dyDescent="0.25">
      <c r="B14" s="64"/>
      <c r="C14" s="18" t="s">
        <v>23</v>
      </c>
      <c r="D14" s="74"/>
      <c r="E14" s="20">
        <v>50</v>
      </c>
      <c r="F14" s="21">
        <f t="shared" si="0"/>
        <v>300</v>
      </c>
      <c r="G14" s="22">
        <v>600</v>
      </c>
      <c r="H14" s="23">
        <f t="shared" si="1"/>
        <v>30000</v>
      </c>
      <c r="I14" s="6">
        <v>40</v>
      </c>
      <c r="J14" s="21">
        <f t="shared" si="2"/>
        <v>12000</v>
      </c>
      <c r="K14" s="21">
        <f t="shared" si="3"/>
        <v>35040</v>
      </c>
      <c r="L14" s="6">
        <v>3</v>
      </c>
      <c r="M14" s="21">
        <f t="shared" si="4"/>
        <v>1095</v>
      </c>
    </row>
    <row r="15" spans="2:13" ht="15" customHeight="1" x14ac:dyDescent="0.25">
      <c r="B15" s="69" t="s">
        <v>24</v>
      </c>
      <c r="C15" s="18" t="s">
        <v>17</v>
      </c>
      <c r="D15" s="72">
        <f>E15+E16</f>
        <v>1100</v>
      </c>
      <c r="E15" s="20">
        <v>550</v>
      </c>
      <c r="F15" s="21">
        <f t="shared" si="0"/>
        <v>3300</v>
      </c>
      <c r="G15" s="22">
        <v>1200</v>
      </c>
      <c r="H15" s="23">
        <f t="shared" si="1"/>
        <v>660000</v>
      </c>
      <c r="I15" s="6">
        <v>50</v>
      </c>
      <c r="J15" s="21">
        <f t="shared" si="2"/>
        <v>165000</v>
      </c>
      <c r="K15" s="21">
        <f t="shared" si="3"/>
        <v>481800</v>
      </c>
      <c r="L15" s="6">
        <v>30</v>
      </c>
      <c r="M15" s="21">
        <f t="shared" si="4"/>
        <v>10950</v>
      </c>
    </row>
    <row r="16" spans="2:13" ht="15" customHeight="1" x14ac:dyDescent="0.25">
      <c r="B16" s="70"/>
      <c r="C16" s="18" t="s">
        <v>18</v>
      </c>
      <c r="D16" s="74"/>
      <c r="E16" s="20">
        <v>550</v>
      </c>
      <c r="F16" s="21">
        <f t="shared" si="0"/>
        <v>3300</v>
      </c>
      <c r="G16" s="22">
        <v>600</v>
      </c>
      <c r="H16" s="23">
        <f t="shared" si="1"/>
        <v>330000</v>
      </c>
      <c r="I16" s="6">
        <v>30</v>
      </c>
      <c r="J16" s="21">
        <f t="shared" si="2"/>
        <v>99000</v>
      </c>
      <c r="K16" s="21">
        <f t="shared" si="3"/>
        <v>289080</v>
      </c>
      <c r="L16" s="6">
        <v>10</v>
      </c>
      <c r="M16" s="21">
        <f t="shared" si="4"/>
        <v>3650</v>
      </c>
    </row>
    <row r="17" spans="2:13" ht="15" customHeight="1" x14ac:dyDescent="0.25">
      <c r="B17" s="63" t="s">
        <v>25</v>
      </c>
      <c r="C17" s="18" t="s">
        <v>25</v>
      </c>
      <c r="D17" s="72">
        <v>1500</v>
      </c>
      <c r="E17" s="20">
        <v>700</v>
      </c>
      <c r="F17" s="21">
        <f t="shared" si="0"/>
        <v>4200</v>
      </c>
      <c r="G17" s="24">
        <v>1000</v>
      </c>
      <c r="H17" s="23">
        <f t="shared" si="1"/>
        <v>700000</v>
      </c>
      <c r="I17" s="6">
        <v>50</v>
      </c>
      <c r="J17" s="21">
        <f t="shared" si="2"/>
        <v>210000</v>
      </c>
      <c r="K17" s="21">
        <f t="shared" si="3"/>
        <v>613200</v>
      </c>
      <c r="L17" s="6">
        <v>55</v>
      </c>
      <c r="M17" s="21">
        <f t="shared" si="4"/>
        <v>20075</v>
      </c>
    </row>
    <row r="18" spans="2:13" ht="15" customHeight="1" x14ac:dyDescent="0.25">
      <c r="B18" s="67"/>
      <c r="C18" s="18" t="s">
        <v>19</v>
      </c>
      <c r="D18" s="73"/>
      <c r="E18" s="20">
        <v>110</v>
      </c>
      <c r="F18" s="21">
        <f t="shared" si="0"/>
        <v>660</v>
      </c>
      <c r="G18" s="24">
        <v>600</v>
      </c>
      <c r="H18" s="23">
        <f t="shared" si="1"/>
        <v>66000</v>
      </c>
      <c r="I18" s="6">
        <v>20</v>
      </c>
      <c r="J18" s="21">
        <f t="shared" si="2"/>
        <v>13200</v>
      </c>
      <c r="K18" s="21">
        <f t="shared" si="3"/>
        <v>38544</v>
      </c>
      <c r="L18" s="6">
        <v>4</v>
      </c>
      <c r="M18" s="21">
        <f t="shared" si="4"/>
        <v>1460</v>
      </c>
    </row>
    <row r="19" spans="2:13" ht="15" customHeight="1" x14ac:dyDescent="0.25">
      <c r="B19" s="67"/>
      <c r="C19" s="18" t="s">
        <v>18</v>
      </c>
      <c r="D19" s="73"/>
      <c r="E19" s="20">
        <v>170</v>
      </c>
      <c r="F19" s="21">
        <f t="shared" si="0"/>
        <v>1020</v>
      </c>
      <c r="G19" s="22">
        <v>600</v>
      </c>
      <c r="H19" s="23">
        <f t="shared" si="1"/>
        <v>102000</v>
      </c>
      <c r="I19" s="6">
        <v>20</v>
      </c>
      <c r="J19" s="21">
        <f t="shared" si="2"/>
        <v>20400</v>
      </c>
      <c r="K19" s="21">
        <f t="shared" si="3"/>
        <v>59568</v>
      </c>
      <c r="L19" s="6">
        <v>10</v>
      </c>
      <c r="M19" s="21">
        <f t="shared" si="4"/>
        <v>3650</v>
      </c>
    </row>
    <row r="20" spans="2:13" ht="15" customHeight="1" x14ac:dyDescent="0.25">
      <c r="B20" s="67"/>
      <c r="C20" s="18" t="s">
        <v>17</v>
      </c>
      <c r="D20" s="73"/>
      <c r="E20" s="20">
        <v>170</v>
      </c>
      <c r="F20" s="21">
        <f t="shared" si="0"/>
        <v>1020</v>
      </c>
      <c r="G20" s="22">
        <v>1200</v>
      </c>
      <c r="H20" s="23">
        <f t="shared" si="1"/>
        <v>204000</v>
      </c>
      <c r="I20" s="6">
        <v>50</v>
      </c>
      <c r="J20" s="21">
        <f t="shared" si="2"/>
        <v>51000</v>
      </c>
      <c r="K20" s="21">
        <f t="shared" si="3"/>
        <v>148920</v>
      </c>
      <c r="L20" s="6">
        <v>30</v>
      </c>
      <c r="M20" s="21">
        <f t="shared" si="4"/>
        <v>10950</v>
      </c>
    </row>
    <row r="21" spans="2:13" ht="15" customHeight="1" x14ac:dyDescent="0.25">
      <c r="B21" s="67"/>
      <c r="C21" s="18" t="s">
        <v>26</v>
      </c>
      <c r="D21" s="73"/>
      <c r="E21" s="20">
        <v>100</v>
      </c>
      <c r="F21" s="21">
        <f t="shared" si="0"/>
        <v>600</v>
      </c>
      <c r="G21" s="24">
        <v>120</v>
      </c>
      <c r="H21" s="23">
        <f t="shared" si="1"/>
        <v>12000</v>
      </c>
      <c r="I21" s="6">
        <v>15</v>
      </c>
      <c r="J21" s="21">
        <f t="shared" si="2"/>
        <v>9000</v>
      </c>
      <c r="K21" s="21">
        <f t="shared" si="3"/>
        <v>26280</v>
      </c>
      <c r="L21" s="6">
        <v>2</v>
      </c>
      <c r="M21" s="21">
        <f t="shared" si="4"/>
        <v>730</v>
      </c>
    </row>
    <row r="22" spans="2:13" ht="15" customHeight="1" x14ac:dyDescent="0.25">
      <c r="B22" s="64"/>
      <c r="C22" s="18" t="s">
        <v>27</v>
      </c>
      <c r="D22" s="74"/>
      <c r="E22" s="20">
        <v>250</v>
      </c>
      <c r="F22" s="21">
        <f t="shared" si="0"/>
        <v>1500</v>
      </c>
      <c r="G22" s="24">
        <v>600</v>
      </c>
      <c r="H22" s="23">
        <f t="shared" si="1"/>
        <v>150000</v>
      </c>
      <c r="I22" s="6">
        <v>30</v>
      </c>
      <c r="J22" s="21">
        <f t="shared" si="2"/>
        <v>45000</v>
      </c>
      <c r="K22" s="21">
        <f t="shared" si="3"/>
        <v>131400</v>
      </c>
      <c r="L22" s="6">
        <v>20</v>
      </c>
      <c r="M22" s="21">
        <f t="shared" si="4"/>
        <v>7300</v>
      </c>
    </row>
    <row r="23" spans="2:13" ht="15" customHeight="1" x14ac:dyDescent="0.25">
      <c r="B23" s="63" t="s">
        <v>145</v>
      </c>
      <c r="C23" s="18" t="s">
        <v>29</v>
      </c>
      <c r="D23" s="72">
        <f>E23+E24+E25+E26+E27+E28</f>
        <v>1180</v>
      </c>
      <c r="E23" s="20">
        <v>300</v>
      </c>
      <c r="F23" s="21">
        <f t="shared" si="0"/>
        <v>1800</v>
      </c>
      <c r="G23" s="22">
        <v>240</v>
      </c>
      <c r="H23" s="23">
        <f t="shared" si="1"/>
        <v>72000</v>
      </c>
      <c r="I23" s="6">
        <v>30</v>
      </c>
      <c r="J23" s="21">
        <f t="shared" si="2"/>
        <v>54000</v>
      </c>
      <c r="K23" s="21">
        <f t="shared" si="3"/>
        <v>157680</v>
      </c>
      <c r="L23" s="6">
        <v>10</v>
      </c>
      <c r="M23" s="21">
        <f t="shared" si="4"/>
        <v>3650</v>
      </c>
    </row>
    <row r="24" spans="2:13" ht="15" customHeight="1" x14ac:dyDescent="0.25">
      <c r="B24" s="67"/>
      <c r="C24" s="18" t="s">
        <v>30</v>
      </c>
      <c r="D24" s="75"/>
      <c r="E24" s="20">
        <v>0</v>
      </c>
      <c r="F24" s="21">
        <f t="shared" si="0"/>
        <v>0</v>
      </c>
      <c r="G24" s="22">
        <v>450</v>
      </c>
      <c r="H24" s="23">
        <f t="shared" si="1"/>
        <v>0</v>
      </c>
      <c r="I24" s="6">
        <v>40</v>
      </c>
      <c r="J24" s="21">
        <f t="shared" si="2"/>
        <v>0</v>
      </c>
      <c r="K24" s="21">
        <f t="shared" si="3"/>
        <v>0</v>
      </c>
      <c r="L24" s="6">
        <v>4</v>
      </c>
      <c r="M24" s="21">
        <f t="shared" si="4"/>
        <v>1460</v>
      </c>
    </row>
    <row r="25" spans="2:13" ht="15" customHeight="1" x14ac:dyDescent="0.25">
      <c r="B25" s="67"/>
      <c r="C25" s="18" t="s">
        <v>34</v>
      </c>
      <c r="D25" s="75"/>
      <c r="E25" s="20">
        <v>150</v>
      </c>
      <c r="F25" s="21">
        <f t="shared" si="0"/>
        <v>900</v>
      </c>
      <c r="G25" s="22">
        <v>400</v>
      </c>
      <c r="H25" s="23">
        <f t="shared" si="1"/>
        <v>60000</v>
      </c>
      <c r="I25" s="6">
        <v>30</v>
      </c>
      <c r="J25" s="21">
        <f t="shared" si="2"/>
        <v>27000</v>
      </c>
      <c r="K25" s="21">
        <f t="shared" si="3"/>
        <v>78840</v>
      </c>
      <c r="L25" s="6">
        <v>2</v>
      </c>
      <c r="M25" s="21">
        <f t="shared" si="4"/>
        <v>730</v>
      </c>
    </row>
    <row r="26" spans="2:13" ht="15" customHeight="1" x14ac:dyDescent="0.25">
      <c r="B26" s="67"/>
      <c r="C26" s="18" t="s">
        <v>35</v>
      </c>
      <c r="D26" s="75"/>
      <c r="E26" s="20">
        <v>0</v>
      </c>
      <c r="F26" s="21">
        <f>E26*4</f>
        <v>0</v>
      </c>
      <c r="G26" s="22">
        <v>450</v>
      </c>
      <c r="H26" s="23">
        <f t="shared" si="1"/>
        <v>0</v>
      </c>
      <c r="I26" s="6">
        <v>40</v>
      </c>
      <c r="J26" s="21">
        <f t="shared" si="2"/>
        <v>0</v>
      </c>
      <c r="K26" s="21">
        <f t="shared" si="3"/>
        <v>0</v>
      </c>
      <c r="L26" s="6">
        <v>4</v>
      </c>
      <c r="M26" s="21">
        <f t="shared" si="4"/>
        <v>1460</v>
      </c>
    </row>
    <row r="27" spans="2:13" ht="15" customHeight="1" x14ac:dyDescent="0.25">
      <c r="B27" s="67"/>
      <c r="C27" s="18" t="s">
        <v>36</v>
      </c>
      <c r="D27" s="75"/>
      <c r="E27" s="20">
        <v>300</v>
      </c>
      <c r="F27" s="21">
        <f t="shared" ref="F27:F46" si="5">E27*4</f>
        <v>1200</v>
      </c>
      <c r="G27" s="22">
        <v>600</v>
      </c>
      <c r="H27" s="23">
        <f t="shared" si="1"/>
        <v>180000</v>
      </c>
      <c r="I27" s="6">
        <v>40</v>
      </c>
      <c r="J27" s="21">
        <f t="shared" si="2"/>
        <v>48000</v>
      </c>
      <c r="K27" s="21">
        <f t="shared" si="3"/>
        <v>140160</v>
      </c>
      <c r="L27" s="6">
        <v>3</v>
      </c>
      <c r="M27" s="21">
        <f t="shared" si="4"/>
        <v>1095</v>
      </c>
    </row>
    <row r="28" spans="2:13" ht="15" customHeight="1" x14ac:dyDescent="0.25">
      <c r="B28" s="64"/>
      <c r="C28" s="18" t="s">
        <v>23</v>
      </c>
      <c r="D28" s="76"/>
      <c r="E28" s="20">
        <v>430</v>
      </c>
      <c r="F28" s="21">
        <f t="shared" si="5"/>
        <v>1720</v>
      </c>
      <c r="G28" s="22">
        <v>550</v>
      </c>
      <c r="H28" s="23">
        <f t="shared" si="1"/>
        <v>236500</v>
      </c>
      <c r="I28" s="6">
        <v>40</v>
      </c>
      <c r="J28" s="21">
        <f t="shared" si="2"/>
        <v>68800</v>
      </c>
      <c r="K28" s="21">
        <f t="shared" si="3"/>
        <v>200896</v>
      </c>
      <c r="L28" s="6">
        <v>3</v>
      </c>
      <c r="M28" s="21">
        <f t="shared" si="4"/>
        <v>1095</v>
      </c>
    </row>
    <row r="29" spans="2:13" ht="15" customHeight="1" x14ac:dyDescent="0.25">
      <c r="B29" s="69" t="s">
        <v>146</v>
      </c>
      <c r="C29" s="18" t="s">
        <v>31</v>
      </c>
      <c r="D29" s="72">
        <f>E29+E30+E31</f>
        <v>435</v>
      </c>
      <c r="E29" s="20">
        <v>35</v>
      </c>
      <c r="F29" s="21">
        <f>E29*6</f>
        <v>210</v>
      </c>
      <c r="G29" s="19">
        <v>450</v>
      </c>
      <c r="H29" s="4">
        <f>G29*E29</f>
        <v>15750</v>
      </c>
      <c r="I29" s="6">
        <v>30</v>
      </c>
      <c r="J29" s="6">
        <f>I29*F29</f>
        <v>6300</v>
      </c>
      <c r="K29" s="6">
        <f t="shared" si="3"/>
        <v>18396</v>
      </c>
      <c r="L29" s="6">
        <v>2</v>
      </c>
      <c r="M29" s="21">
        <f>L29*365</f>
        <v>730</v>
      </c>
    </row>
    <row r="30" spans="2:13" ht="15" customHeight="1" x14ac:dyDescent="0.25">
      <c r="B30" s="81"/>
      <c r="C30" s="18" t="s">
        <v>32</v>
      </c>
      <c r="D30" s="75"/>
      <c r="E30" s="20">
        <v>200</v>
      </c>
      <c r="F30" s="21">
        <f>E30*6</f>
        <v>1200</v>
      </c>
      <c r="G30" s="22">
        <v>400</v>
      </c>
      <c r="H30" s="23">
        <f>G30*E30</f>
        <v>80000</v>
      </c>
      <c r="I30" s="6">
        <v>40</v>
      </c>
      <c r="J30" s="21">
        <f>I30*F30</f>
        <v>48000</v>
      </c>
      <c r="K30" s="21">
        <f t="shared" si="3"/>
        <v>140160</v>
      </c>
      <c r="L30" s="6">
        <v>5</v>
      </c>
      <c r="M30" s="21">
        <f>L30*365</f>
        <v>1825</v>
      </c>
    </row>
    <row r="31" spans="2:13" ht="15" customHeight="1" x14ac:dyDescent="0.25">
      <c r="B31" s="70"/>
      <c r="C31" s="18" t="s">
        <v>33</v>
      </c>
      <c r="D31" s="75"/>
      <c r="E31" s="20">
        <v>200</v>
      </c>
      <c r="F31" s="21">
        <f>E31*6</f>
        <v>1200</v>
      </c>
      <c r="G31" s="22">
        <v>400</v>
      </c>
      <c r="H31" s="23">
        <f>G31*E31</f>
        <v>80000</v>
      </c>
      <c r="I31" s="6">
        <v>35</v>
      </c>
      <c r="J31" s="21">
        <f>I31*F31</f>
        <v>42000</v>
      </c>
      <c r="K31" s="21">
        <f t="shared" si="3"/>
        <v>122640</v>
      </c>
      <c r="L31" s="6">
        <v>3</v>
      </c>
      <c r="M31" s="21">
        <f>L31*365</f>
        <v>1095</v>
      </c>
    </row>
    <row r="32" spans="2:13" ht="15" customHeight="1" x14ac:dyDescent="0.25">
      <c r="B32" s="3" t="s">
        <v>37</v>
      </c>
      <c r="C32" s="3" t="s">
        <v>37</v>
      </c>
      <c r="D32" s="37">
        <f>E32</f>
        <v>200</v>
      </c>
      <c r="E32" s="20">
        <v>200</v>
      </c>
      <c r="F32" s="21">
        <f t="shared" ref="F32" si="6">E32*4</f>
        <v>800</v>
      </c>
      <c r="G32" s="22">
        <v>400</v>
      </c>
      <c r="H32" s="23">
        <f t="shared" ref="H32" si="7">G32*E32</f>
        <v>80000</v>
      </c>
      <c r="I32" s="6">
        <v>30</v>
      </c>
      <c r="J32" s="21">
        <f t="shared" ref="J32" si="8">I32*F32</f>
        <v>24000</v>
      </c>
      <c r="K32" s="21">
        <f t="shared" ref="K32" si="9">J32*$Q$52*365/1000</f>
        <v>70080</v>
      </c>
      <c r="L32" s="6">
        <v>3</v>
      </c>
      <c r="M32" s="21">
        <f t="shared" ref="M32" si="10">L32*365</f>
        <v>1095</v>
      </c>
    </row>
    <row r="33" spans="2:17" ht="15" customHeight="1" x14ac:dyDescent="0.25">
      <c r="B33" s="63" t="s">
        <v>38</v>
      </c>
      <c r="C33" s="18" t="s">
        <v>39</v>
      </c>
      <c r="D33" s="72">
        <f>SUM(E33:E37)</f>
        <v>8250</v>
      </c>
      <c r="E33" s="20">
        <v>1050</v>
      </c>
      <c r="F33" s="21">
        <f t="shared" si="5"/>
        <v>4200</v>
      </c>
      <c r="G33" s="22">
        <v>350</v>
      </c>
      <c r="H33" s="23">
        <f t="shared" si="1"/>
        <v>367500</v>
      </c>
      <c r="I33" s="6">
        <v>20</v>
      </c>
      <c r="J33" s="21">
        <f t="shared" si="2"/>
        <v>84000</v>
      </c>
      <c r="K33" s="21">
        <f t="shared" ref="K33:K46" si="11">J33*$Q$52*365/1000</f>
        <v>245280</v>
      </c>
      <c r="L33" s="6">
        <v>1</v>
      </c>
      <c r="M33" s="21">
        <f t="shared" si="4"/>
        <v>365</v>
      </c>
    </row>
    <row r="34" spans="2:17" ht="15" customHeight="1" x14ac:dyDescent="0.25">
      <c r="B34" s="67"/>
      <c r="C34" s="18" t="s">
        <v>40</v>
      </c>
      <c r="D34" s="73"/>
      <c r="E34" s="36">
        <v>2250</v>
      </c>
      <c r="F34" s="21">
        <f t="shared" si="5"/>
        <v>9000</v>
      </c>
      <c r="G34" s="56">
        <v>400</v>
      </c>
      <c r="H34" s="23">
        <f t="shared" si="1"/>
        <v>900000</v>
      </c>
      <c r="I34" s="6">
        <v>40</v>
      </c>
      <c r="J34" s="21">
        <f t="shared" si="2"/>
        <v>360000</v>
      </c>
      <c r="K34" s="21">
        <f t="shared" si="11"/>
        <v>1051200</v>
      </c>
      <c r="L34" s="6">
        <v>20</v>
      </c>
      <c r="M34" s="21">
        <f t="shared" si="4"/>
        <v>7300</v>
      </c>
    </row>
    <row r="35" spans="2:17" ht="15" customHeight="1" x14ac:dyDescent="0.25">
      <c r="B35" s="67"/>
      <c r="C35" s="18" t="s">
        <v>41</v>
      </c>
      <c r="D35" s="73"/>
      <c r="E35" s="36">
        <v>1100</v>
      </c>
      <c r="F35" s="21">
        <f t="shared" si="5"/>
        <v>4400</v>
      </c>
      <c r="G35" s="19">
        <v>500</v>
      </c>
      <c r="H35" s="4">
        <f t="shared" si="1"/>
        <v>550000</v>
      </c>
      <c r="I35" s="6">
        <v>40</v>
      </c>
      <c r="J35" s="6">
        <f t="shared" si="2"/>
        <v>176000</v>
      </c>
      <c r="K35" s="6">
        <f t="shared" si="11"/>
        <v>513920</v>
      </c>
      <c r="L35" s="6">
        <v>20</v>
      </c>
      <c r="M35" s="21">
        <f t="shared" si="4"/>
        <v>7300</v>
      </c>
    </row>
    <row r="36" spans="2:17" ht="15" customHeight="1" x14ac:dyDescent="0.25">
      <c r="B36" s="67"/>
      <c r="C36" s="18" t="s">
        <v>26</v>
      </c>
      <c r="D36" s="73"/>
      <c r="E36" s="20">
        <v>1450</v>
      </c>
      <c r="F36" s="21">
        <f t="shared" si="5"/>
        <v>5800</v>
      </c>
      <c r="G36" s="22">
        <v>120</v>
      </c>
      <c r="H36" s="23">
        <f t="shared" si="1"/>
        <v>174000</v>
      </c>
      <c r="I36" s="6">
        <v>15</v>
      </c>
      <c r="J36" s="21">
        <f t="shared" si="2"/>
        <v>87000</v>
      </c>
      <c r="K36" s="21">
        <f t="shared" si="11"/>
        <v>254040</v>
      </c>
      <c r="L36" s="6">
        <v>2</v>
      </c>
      <c r="M36" s="21">
        <f t="shared" si="4"/>
        <v>730</v>
      </c>
    </row>
    <row r="37" spans="2:17" ht="15" customHeight="1" x14ac:dyDescent="0.25">
      <c r="B37" s="64"/>
      <c r="C37" s="3" t="s">
        <v>42</v>
      </c>
      <c r="D37" s="74"/>
      <c r="E37" s="24">
        <v>2400</v>
      </c>
      <c r="F37" s="21">
        <f t="shared" si="5"/>
        <v>9600</v>
      </c>
      <c r="G37" s="56">
        <v>400</v>
      </c>
      <c r="H37" s="23">
        <f t="shared" si="1"/>
        <v>960000</v>
      </c>
      <c r="I37" s="6">
        <v>40</v>
      </c>
      <c r="J37" s="21">
        <f t="shared" si="2"/>
        <v>384000</v>
      </c>
      <c r="K37" s="21">
        <f t="shared" si="11"/>
        <v>1121280</v>
      </c>
      <c r="L37" s="6">
        <v>10</v>
      </c>
      <c r="M37" s="21">
        <f t="shared" si="4"/>
        <v>3650</v>
      </c>
    </row>
    <row r="38" spans="2:17" ht="15" customHeight="1" x14ac:dyDescent="0.25">
      <c r="B38" s="63" t="s">
        <v>43</v>
      </c>
      <c r="C38" s="18" t="s">
        <v>17</v>
      </c>
      <c r="D38" s="72">
        <f>SUM(E38:E41)</f>
        <v>1740</v>
      </c>
      <c r="E38" s="20">
        <v>370</v>
      </c>
      <c r="F38" s="21">
        <f t="shared" si="5"/>
        <v>1480</v>
      </c>
      <c r="G38" s="56">
        <v>1000</v>
      </c>
      <c r="H38" s="23">
        <f t="shared" si="1"/>
        <v>370000</v>
      </c>
      <c r="I38" s="6">
        <v>50</v>
      </c>
      <c r="J38" s="21">
        <f t="shared" si="2"/>
        <v>74000</v>
      </c>
      <c r="K38" s="21">
        <f t="shared" si="11"/>
        <v>216080</v>
      </c>
      <c r="L38" s="6">
        <v>30</v>
      </c>
      <c r="M38" s="21">
        <f t="shared" si="4"/>
        <v>10950</v>
      </c>
    </row>
    <row r="39" spans="2:17" ht="15" customHeight="1" x14ac:dyDescent="0.25">
      <c r="B39" s="67"/>
      <c r="C39" s="18" t="s">
        <v>18</v>
      </c>
      <c r="D39" s="73"/>
      <c r="E39" s="36">
        <v>370</v>
      </c>
      <c r="F39" s="21">
        <f t="shared" si="5"/>
        <v>1480</v>
      </c>
      <c r="G39" s="22">
        <v>600</v>
      </c>
      <c r="H39" s="23">
        <f t="shared" si="1"/>
        <v>222000</v>
      </c>
      <c r="I39" s="6">
        <v>20</v>
      </c>
      <c r="J39" s="21">
        <f t="shared" si="2"/>
        <v>29600</v>
      </c>
      <c r="K39" s="21">
        <f t="shared" si="11"/>
        <v>86432</v>
      </c>
      <c r="L39" s="6">
        <v>15</v>
      </c>
      <c r="M39" s="21">
        <f t="shared" si="4"/>
        <v>5475</v>
      </c>
    </row>
    <row r="40" spans="2:17" ht="15" customHeight="1" x14ac:dyDescent="0.25">
      <c r="B40" s="67"/>
      <c r="C40" s="18" t="s">
        <v>27</v>
      </c>
      <c r="D40" s="73"/>
      <c r="E40" s="20">
        <v>650</v>
      </c>
      <c r="F40" s="21">
        <f t="shared" si="5"/>
        <v>2600</v>
      </c>
      <c r="G40" s="22">
        <v>600</v>
      </c>
      <c r="H40" s="23">
        <f t="shared" si="1"/>
        <v>390000</v>
      </c>
      <c r="I40" s="6">
        <v>40</v>
      </c>
      <c r="J40" s="21">
        <f t="shared" si="2"/>
        <v>104000</v>
      </c>
      <c r="K40" s="21">
        <f t="shared" si="11"/>
        <v>303680</v>
      </c>
      <c r="L40" s="6">
        <v>15</v>
      </c>
      <c r="M40" s="21">
        <f t="shared" si="4"/>
        <v>5475</v>
      </c>
    </row>
    <row r="41" spans="2:17" ht="15" customHeight="1" x14ac:dyDescent="0.25">
      <c r="B41" s="64"/>
      <c r="C41" s="18" t="s">
        <v>39</v>
      </c>
      <c r="D41" s="74"/>
      <c r="E41" s="20">
        <v>350</v>
      </c>
      <c r="F41" s="21">
        <f t="shared" si="5"/>
        <v>1400</v>
      </c>
      <c r="G41" s="22">
        <v>350</v>
      </c>
      <c r="H41" s="23">
        <f t="shared" si="1"/>
        <v>122500</v>
      </c>
      <c r="I41" s="6">
        <v>15</v>
      </c>
      <c r="J41" s="21">
        <f t="shared" si="2"/>
        <v>21000</v>
      </c>
      <c r="K41" s="21">
        <f t="shared" si="11"/>
        <v>61320</v>
      </c>
      <c r="L41" s="6">
        <v>2</v>
      </c>
      <c r="M41" s="21">
        <f t="shared" si="4"/>
        <v>730</v>
      </c>
    </row>
    <row r="42" spans="2:17" ht="27.75" customHeight="1" x14ac:dyDescent="0.3">
      <c r="B42" s="3" t="s">
        <v>44</v>
      </c>
      <c r="C42" s="3" t="s">
        <v>45</v>
      </c>
      <c r="D42" s="6">
        <f>E42</f>
        <v>0</v>
      </c>
      <c r="E42" s="20">
        <v>0</v>
      </c>
      <c r="F42" s="21">
        <f t="shared" si="5"/>
        <v>0</v>
      </c>
      <c r="G42" s="22">
        <v>550</v>
      </c>
      <c r="H42" s="23">
        <f t="shared" si="1"/>
        <v>0</v>
      </c>
      <c r="I42" s="6">
        <v>30</v>
      </c>
      <c r="J42" s="21">
        <f t="shared" si="2"/>
        <v>0</v>
      </c>
      <c r="K42" s="21">
        <f t="shared" si="11"/>
        <v>0</v>
      </c>
      <c r="L42" s="6">
        <v>15</v>
      </c>
      <c r="M42" s="21">
        <v>0</v>
      </c>
      <c r="O42" s="25" t="s">
        <v>46</v>
      </c>
      <c r="P42" s="26">
        <v>0.4</v>
      </c>
      <c r="Q42" s="27">
        <f>Q46*P42</f>
        <v>270000</v>
      </c>
    </row>
    <row r="43" spans="2:17" ht="15" customHeight="1" x14ac:dyDescent="0.3">
      <c r="B43" s="63" t="s">
        <v>47</v>
      </c>
      <c r="C43" s="3" t="s">
        <v>48</v>
      </c>
      <c r="D43" s="66">
        <f>E43+E44</f>
        <v>500</v>
      </c>
      <c r="E43" s="20">
        <v>500</v>
      </c>
      <c r="F43" s="21">
        <f t="shared" si="5"/>
        <v>2000</v>
      </c>
      <c r="G43" s="22">
        <v>1050</v>
      </c>
      <c r="H43" s="23">
        <f t="shared" si="1"/>
        <v>525000</v>
      </c>
      <c r="I43" s="6">
        <v>50</v>
      </c>
      <c r="J43" s="21">
        <f t="shared" si="2"/>
        <v>100000</v>
      </c>
      <c r="K43" s="21">
        <f t="shared" si="11"/>
        <v>292000</v>
      </c>
      <c r="L43" s="6">
        <v>20</v>
      </c>
      <c r="M43" s="21">
        <f t="shared" si="4"/>
        <v>7300</v>
      </c>
      <c r="O43" s="28"/>
      <c r="P43" s="28"/>
      <c r="Q43" s="28"/>
    </row>
    <row r="44" spans="2:17" ht="15" customHeight="1" x14ac:dyDescent="0.3">
      <c r="B44" s="64"/>
      <c r="C44" s="3" t="s">
        <v>49</v>
      </c>
      <c r="D44" s="64"/>
      <c r="E44" s="20">
        <v>0</v>
      </c>
      <c r="F44" s="21">
        <f t="shared" si="5"/>
        <v>0</v>
      </c>
      <c r="G44" s="22">
        <v>1050</v>
      </c>
      <c r="H44" s="23">
        <f t="shared" si="1"/>
        <v>0</v>
      </c>
      <c r="I44" s="6">
        <v>50</v>
      </c>
      <c r="J44" s="21">
        <f t="shared" si="2"/>
        <v>0</v>
      </c>
      <c r="K44" s="21">
        <f t="shared" si="11"/>
        <v>0</v>
      </c>
      <c r="L44" s="6">
        <v>4</v>
      </c>
      <c r="M44" s="21">
        <f t="shared" si="4"/>
        <v>1460</v>
      </c>
      <c r="O44" s="25" t="s">
        <v>50</v>
      </c>
      <c r="P44" s="28"/>
      <c r="Q44" s="28"/>
    </row>
    <row r="45" spans="2:17" ht="15" customHeight="1" x14ac:dyDescent="0.3">
      <c r="B45" s="63" t="s">
        <v>51</v>
      </c>
      <c r="C45" s="3" t="s">
        <v>52</v>
      </c>
      <c r="D45" s="66">
        <f>E45+E46</f>
        <v>500</v>
      </c>
      <c r="E45" s="20">
        <v>250</v>
      </c>
      <c r="F45" s="21">
        <f t="shared" si="5"/>
        <v>1000</v>
      </c>
      <c r="G45" s="22">
        <v>500</v>
      </c>
      <c r="H45" s="23">
        <f t="shared" si="1"/>
        <v>125000</v>
      </c>
      <c r="I45" s="6">
        <v>50</v>
      </c>
      <c r="J45" s="21">
        <f t="shared" si="2"/>
        <v>50000</v>
      </c>
      <c r="K45" s="21">
        <f t="shared" si="11"/>
        <v>146000</v>
      </c>
      <c r="L45" s="6">
        <v>20</v>
      </c>
      <c r="M45" s="21">
        <f t="shared" si="4"/>
        <v>7300</v>
      </c>
      <c r="O45" s="28" t="s">
        <v>53</v>
      </c>
      <c r="P45" s="28" t="s">
        <v>54</v>
      </c>
      <c r="Q45" s="28"/>
    </row>
    <row r="46" spans="2:17" ht="15" customHeight="1" x14ac:dyDescent="0.3">
      <c r="B46" s="64"/>
      <c r="C46" s="3" t="s">
        <v>55</v>
      </c>
      <c r="D46" s="64"/>
      <c r="E46" s="20">
        <v>250</v>
      </c>
      <c r="F46" s="21">
        <f t="shared" si="5"/>
        <v>1000</v>
      </c>
      <c r="G46" s="56">
        <v>1000</v>
      </c>
      <c r="H46" s="23">
        <f t="shared" si="1"/>
        <v>250000</v>
      </c>
      <c r="I46" s="6">
        <v>50</v>
      </c>
      <c r="J46" s="21">
        <f t="shared" si="2"/>
        <v>50000</v>
      </c>
      <c r="K46" s="21">
        <f t="shared" si="11"/>
        <v>146000</v>
      </c>
      <c r="L46" s="6">
        <v>20</v>
      </c>
      <c r="M46" s="21">
        <f t="shared" si="4"/>
        <v>7300</v>
      </c>
      <c r="O46" s="28">
        <f>E47/O48</f>
        <v>540</v>
      </c>
      <c r="P46" s="29">
        <f>O46*P48</f>
        <v>270</v>
      </c>
      <c r="Q46" s="27">
        <f>P46*Q48</f>
        <v>675000</v>
      </c>
    </row>
    <row r="47" spans="2:17" ht="15" customHeight="1" x14ac:dyDescent="0.3">
      <c r="B47" s="63" t="s">
        <v>56</v>
      </c>
      <c r="C47" s="3" t="s">
        <v>57</v>
      </c>
      <c r="D47" s="66">
        <f>E47+E48</f>
        <v>900</v>
      </c>
      <c r="E47" s="20">
        <v>810</v>
      </c>
      <c r="F47" s="21">
        <v>0</v>
      </c>
      <c r="G47" s="22">
        <v>300</v>
      </c>
      <c r="H47" s="23">
        <f t="shared" si="1"/>
        <v>243000</v>
      </c>
      <c r="I47" s="6">
        <v>5</v>
      </c>
      <c r="J47" s="21">
        <f>E47*I47</f>
        <v>4050</v>
      </c>
      <c r="K47" s="21">
        <v>-675000</v>
      </c>
      <c r="L47" s="6">
        <v>2</v>
      </c>
      <c r="M47" s="21">
        <f t="shared" si="4"/>
        <v>730</v>
      </c>
      <c r="O47" s="28" t="s">
        <v>58</v>
      </c>
      <c r="P47" s="28" t="s">
        <v>59</v>
      </c>
      <c r="Q47" s="28" t="s">
        <v>60</v>
      </c>
    </row>
    <row r="48" spans="2:17" ht="15" customHeight="1" x14ac:dyDescent="0.3">
      <c r="B48" s="64"/>
      <c r="C48" s="3" t="s">
        <v>61</v>
      </c>
      <c r="D48" s="64"/>
      <c r="E48" s="20">
        <v>90</v>
      </c>
      <c r="F48" s="21">
        <v>0</v>
      </c>
      <c r="G48" s="22">
        <v>1300</v>
      </c>
      <c r="H48" s="23">
        <f t="shared" si="1"/>
        <v>117000</v>
      </c>
      <c r="I48" s="6">
        <v>5</v>
      </c>
      <c r="J48" s="21">
        <f>E48*I48</f>
        <v>450</v>
      </c>
      <c r="K48" s="21">
        <v>-270000</v>
      </c>
      <c r="L48" s="6">
        <v>2</v>
      </c>
      <c r="M48" s="21">
        <f t="shared" si="4"/>
        <v>730</v>
      </c>
      <c r="O48" s="28">
        <v>1.5</v>
      </c>
      <c r="P48" s="28">
        <v>0.5</v>
      </c>
      <c r="Q48" s="28">
        <v>2500</v>
      </c>
    </row>
    <row r="49" spans="2:18" ht="15" customHeight="1" x14ac:dyDescent="0.25">
      <c r="B49" s="3" t="s">
        <v>62</v>
      </c>
      <c r="C49" s="3" t="s">
        <v>62</v>
      </c>
      <c r="D49" s="6">
        <f>E49</f>
        <v>2300</v>
      </c>
      <c r="E49" s="20">
        <v>2300</v>
      </c>
      <c r="F49" s="21">
        <v>0</v>
      </c>
      <c r="G49" s="22">
        <v>60</v>
      </c>
      <c r="H49" s="23">
        <f t="shared" si="1"/>
        <v>138000</v>
      </c>
      <c r="I49" s="6">
        <v>10</v>
      </c>
      <c r="J49" s="21">
        <f t="shared" ref="J49:J50" si="12">E49*I49</f>
        <v>23000</v>
      </c>
      <c r="K49" s="21">
        <f>J49*$Q$52*365/1000</f>
        <v>67160</v>
      </c>
      <c r="L49" s="6">
        <v>2</v>
      </c>
      <c r="M49" s="21">
        <f t="shared" si="4"/>
        <v>730</v>
      </c>
    </row>
    <row r="50" spans="2:18" ht="24.75" customHeight="1" x14ac:dyDescent="0.25">
      <c r="B50" s="3" t="s">
        <v>63</v>
      </c>
      <c r="C50" s="3" t="s">
        <v>63</v>
      </c>
      <c r="D50" s="6">
        <f t="shared" ref="D50:D52" si="13">E50</f>
        <v>50000</v>
      </c>
      <c r="E50" s="20">
        <v>50000</v>
      </c>
      <c r="F50" s="21">
        <v>0</v>
      </c>
      <c r="G50" s="56">
        <v>15</v>
      </c>
      <c r="H50" s="23">
        <f t="shared" si="1"/>
        <v>750000</v>
      </c>
      <c r="I50" s="6">
        <v>5</v>
      </c>
      <c r="J50" s="21">
        <f t="shared" si="12"/>
        <v>250000</v>
      </c>
      <c r="K50" s="21">
        <f>J50*$Q$52*365/1000</f>
        <v>730000</v>
      </c>
      <c r="L50" s="6">
        <v>2</v>
      </c>
      <c r="M50" s="21">
        <f t="shared" si="4"/>
        <v>730</v>
      </c>
    </row>
    <row r="51" spans="2:18" ht="15" customHeight="1" x14ac:dyDescent="0.25">
      <c r="B51" s="3" t="s">
        <v>64</v>
      </c>
      <c r="C51" s="3" t="s">
        <v>64</v>
      </c>
      <c r="D51" s="6">
        <f t="shared" si="13"/>
        <v>20000</v>
      </c>
      <c r="E51" s="20">
        <v>20000</v>
      </c>
      <c r="F51" s="21">
        <v>0</v>
      </c>
      <c r="G51" s="22">
        <v>8</v>
      </c>
      <c r="H51" s="23">
        <f t="shared" si="1"/>
        <v>160000</v>
      </c>
      <c r="I51" s="6">
        <v>3</v>
      </c>
      <c r="J51" s="21">
        <f>E51*I51</f>
        <v>60000</v>
      </c>
      <c r="K51" s="21">
        <f>J51*$Q$52*365/1000</f>
        <v>175200</v>
      </c>
      <c r="L51" s="6">
        <v>5</v>
      </c>
      <c r="M51" s="21">
        <f t="shared" si="4"/>
        <v>1825</v>
      </c>
      <c r="N51" s="13" t="s">
        <v>65</v>
      </c>
      <c r="O51" s="9" t="s">
        <v>66</v>
      </c>
      <c r="P51" s="9" t="s">
        <v>67</v>
      </c>
      <c r="Q51" s="9" t="s">
        <v>68</v>
      </c>
    </row>
    <row r="52" spans="2:18" ht="15" customHeight="1" x14ac:dyDescent="0.25">
      <c r="B52" s="3" t="s">
        <v>69</v>
      </c>
      <c r="C52" s="3" t="s">
        <v>69</v>
      </c>
      <c r="D52" s="6">
        <f t="shared" si="13"/>
        <v>25000</v>
      </c>
      <c r="E52" s="20">
        <v>25000</v>
      </c>
      <c r="F52" s="21">
        <v>0</v>
      </c>
      <c r="G52" s="22">
        <v>0</v>
      </c>
      <c r="H52" s="23">
        <f t="shared" si="1"/>
        <v>0</v>
      </c>
      <c r="I52" s="6">
        <v>0</v>
      </c>
      <c r="J52" s="21">
        <f t="shared" ref="J52" si="14">I52*F52</f>
        <v>0</v>
      </c>
      <c r="K52" s="21">
        <f>J52*$Q$52*365/1000</f>
        <v>0</v>
      </c>
      <c r="L52" s="6">
        <v>0</v>
      </c>
      <c r="M52" s="21">
        <f t="shared" si="4"/>
        <v>0</v>
      </c>
      <c r="N52" s="14">
        <v>0.25</v>
      </c>
      <c r="O52" s="10">
        <v>0.4</v>
      </c>
      <c r="P52" s="10">
        <v>0.1</v>
      </c>
      <c r="Q52" s="10">
        <v>8</v>
      </c>
    </row>
    <row r="53" spans="2:18" ht="15" customHeight="1" x14ac:dyDescent="0.25">
      <c r="B53" s="62" t="s">
        <v>70</v>
      </c>
      <c r="C53" s="62"/>
      <c r="D53" s="39">
        <f>SUM(D7:D52)</f>
        <v>116175</v>
      </c>
      <c r="E53" s="31">
        <f>SUM(E7:E52)</f>
        <v>116175</v>
      </c>
      <c r="F53" s="31">
        <f>SUM(F7:F52)</f>
        <v>84010</v>
      </c>
      <c r="G53" s="30" t="s">
        <v>71</v>
      </c>
      <c r="H53" s="31">
        <f>SUM(H7:H52)</f>
        <v>11018250</v>
      </c>
      <c r="I53" s="31" t="s">
        <v>71</v>
      </c>
      <c r="J53" s="31">
        <f>SUM(J7:J52)</f>
        <v>3238100</v>
      </c>
      <c r="K53" s="31">
        <f>SUM(K7:K52)</f>
        <v>8497112</v>
      </c>
      <c r="L53" s="31">
        <f>SUM(L7:L52)</f>
        <v>441</v>
      </c>
      <c r="M53" s="31">
        <f>SUM(M7:M51)</f>
        <v>155490</v>
      </c>
      <c r="N53" s="15">
        <f>K53*N52</f>
        <v>2124278</v>
      </c>
      <c r="O53" s="11">
        <f>M53*O52</f>
        <v>62196</v>
      </c>
      <c r="P53" s="12">
        <f>(N53+O53)*P52</f>
        <v>218647.40000000002</v>
      </c>
    </row>
    <row r="54" spans="2:18" ht="4.5" customHeigh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Q54" s="8"/>
    </row>
    <row r="55" spans="2:18" ht="15" customHeight="1" x14ac:dyDescent="0.25">
      <c r="B55" s="62" t="s">
        <v>72</v>
      </c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32" t="s">
        <v>147</v>
      </c>
      <c r="O55" s="9" t="s">
        <v>75</v>
      </c>
      <c r="P55" s="16">
        <f>M56/E53</f>
        <v>94.684742844846141</v>
      </c>
      <c r="Q55" s="9" t="s">
        <v>76</v>
      </c>
      <c r="R55" s="16">
        <f>(H53-H51-H50-H52-H49-H48-H47)/(E53-E51-E50-E52-E49-E48-E47)</f>
        <v>534.64534075104314</v>
      </c>
    </row>
    <row r="56" spans="2:18" ht="15" customHeight="1" x14ac:dyDescent="0.25">
      <c r="B56" s="62" t="s">
        <v>74</v>
      </c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33">
        <v>11000000</v>
      </c>
      <c r="O56" s="9" t="s">
        <v>79</v>
      </c>
      <c r="P56" s="17">
        <f>M57/(H53-H51-H50-H52-H49-H48-H47)</f>
        <v>0.21331390962774122</v>
      </c>
    </row>
    <row r="57" spans="2:18" ht="15" customHeight="1" x14ac:dyDescent="0.25">
      <c r="B57" s="62" t="s">
        <v>77</v>
      </c>
      <c r="C57" s="62" t="s">
        <v>78</v>
      </c>
      <c r="D57" s="62"/>
      <c r="E57" s="62"/>
      <c r="F57" s="62"/>
      <c r="G57" s="62"/>
      <c r="H57" s="62"/>
      <c r="I57" s="62"/>
      <c r="J57" s="62"/>
      <c r="K57" s="62"/>
      <c r="L57" s="34"/>
      <c r="M57" s="33">
        <v>2050000</v>
      </c>
    </row>
    <row r="58" spans="2:18" ht="15" customHeight="1" x14ac:dyDescent="0.25">
      <c r="B58" s="62"/>
      <c r="C58" s="62" t="s">
        <v>80</v>
      </c>
      <c r="D58" s="62"/>
      <c r="E58" s="62"/>
      <c r="F58" s="62"/>
      <c r="G58" s="62"/>
      <c r="H58" s="62"/>
      <c r="I58" s="62"/>
      <c r="J58" s="62"/>
      <c r="K58" s="62"/>
      <c r="L58" s="34"/>
      <c r="M58" s="33">
        <v>206000</v>
      </c>
    </row>
    <row r="59" spans="2:18" ht="21.9" customHeight="1" x14ac:dyDescent="0.25">
      <c r="B59" s="2" t="s">
        <v>148</v>
      </c>
    </row>
    <row r="60" spans="2:18" ht="21.9" customHeight="1" x14ac:dyDescent="0.25">
      <c r="B60" s="2"/>
    </row>
  </sheetData>
  <mergeCells count="35">
    <mergeCell ref="G5:H5"/>
    <mergeCell ref="I5:M5"/>
    <mergeCell ref="B7:B14"/>
    <mergeCell ref="B15:B16"/>
    <mergeCell ref="B17:B22"/>
    <mergeCell ref="D5:D6"/>
    <mergeCell ref="D7:D14"/>
    <mergeCell ref="D15:D16"/>
    <mergeCell ref="D17:D22"/>
    <mergeCell ref="C5:C6"/>
    <mergeCell ref="E5:E6"/>
    <mergeCell ref="F5:F6"/>
    <mergeCell ref="D38:D41"/>
    <mergeCell ref="B29:B31"/>
    <mergeCell ref="B23:B28"/>
    <mergeCell ref="D23:D28"/>
    <mergeCell ref="D29:D31"/>
    <mergeCell ref="B33:B37"/>
    <mergeCell ref="D33:D37"/>
    <mergeCell ref="B4:M4"/>
    <mergeCell ref="B56:L56"/>
    <mergeCell ref="B57:B58"/>
    <mergeCell ref="C57:K57"/>
    <mergeCell ref="C58:K58"/>
    <mergeCell ref="B43:B44"/>
    <mergeCell ref="B45:B46"/>
    <mergeCell ref="B47:B48"/>
    <mergeCell ref="B53:C53"/>
    <mergeCell ref="B54:M54"/>
    <mergeCell ref="B55:L55"/>
    <mergeCell ref="D45:D46"/>
    <mergeCell ref="D47:D48"/>
    <mergeCell ref="D43:D44"/>
    <mergeCell ref="B38:B41"/>
    <mergeCell ref="B5:B6"/>
  </mergeCells>
  <pageMargins left="0.7" right="0.7" top="0.75" bottom="0.75" header="0.3" footer="0.3"/>
  <pageSetup paperSize="9" orientation="portrait" r:id="rId1"/>
  <ignoredErrors>
    <ignoredError sqref="D33 D3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96F07-4251-483F-BAC6-0A0E077E2731}">
  <dimension ref="B4:Q60"/>
  <sheetViews>
    <sheetView topLeftCell="A19" zoomScale="115" zoomScaleNormal="115" workbookViewId="0">
      <selection activeCell="N37" sqref="N37"/>
    </sheetView>
  </sheetViews>
  <sheetFormatPr defaultRowHeight="13.8" x14ac:dyDescent="0.25"/>
  <cols>
    <col min="1" max="1" width="11.75" customWidth="1"/>
    <col min="2" max="2" width="18.625" style="1" customWidth="1"/>
    <col min="3" max="3" width="24.125" customWidth="1"/>
    <col min="4" max="4" width="14.375" customWidth="1"/>
    <col min="5" max="5" width="10.75" style="5" customWidth="1"/>
    <col min="6" max="6" width="11.625" customWidth="1"/>
    <col min="7" max="7" width="11.875" customWidth="1"/>
    <col min="8" max="8" width="12.375" style="5" customWidth="1"/>
    <col min="9" max="9" width="11" style="7" customWidth="1"/>
    <col min="10" max="10" width="11.625" style="7" customWidth="1"/>
    <col min="11" max="11" width="11.875" style="7" customWidth="1"/>
    <col min="12" max="12" width="14.125" customWidth="1"/>
    <col min="13" max="13" width="13.625" customWidth="1"/>
    <col min="14" max="14" width="13.75" customWidth="1"/>
    <col min="15" max="15" width="13.125" customWidth="1"/>
    <col min="16" max="16" width="14.125" customWidth="1"/>
    <col min="17" max="17" width="9.875" customWidth="1"/>
    <col min="18" max="18" width="8.75" customWidth="1"/>
    <col min="24" max="24" width="8.75" customWidth="1"/>
  </cols>
  <sheetData>
    <row r="4" spans="2:12" ht="15" customHeight="1" x14ac:dyDescent="0.25">
      <c r="B4" s="62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2:12" ht="15" customHeight="1" x14ac:dyDescent="0.25">
      <c r="B5" s="62" t="s">
        <v>83</v>
      </c>
      <c r="C5" s="62" t="s">
        <v>84</v>
      </c>
      <c r="D5" s="62" t="s">
        <v>85</v>
      </c>
      <c r="E5" s="68" t="s">
        <v>5</v>
      </c>
      <c r="F5" s="62" t="s">
        <v>86</v>
      </c>
      <c r="G5" s="62"/>
      <c r="H5" s="62" t="s">
        <v>87</v>
      </c>
      <c r="I5" s="62"/>
      <c r="J5" s="62"/>
      <c r="K5" s="62"/>
      <c r="L5" s="62"/>
    </row>
    <row r="6" spans="2:12" ht="27.9" customHeight="1" x14ac:dyDescent="0.25">
      <c r="B6" s="62"/>
      <c r="C6" s="62"/>
      <c r="D6" s="62"/>
      <c r="E6" s="68"/>
      <c r="F6" s="30" t="s">
        <v>150</v>
      </c>
      <c r="G6" s="30" t="s">
        <v>89</v>
      </c>
      <c r="H6" s="31" t="s">
        <v>90</v>
      </c>
      <c r="I6" s="31" t="s">
        <v>91</v>
      </c>
      <c r="J6" s="31" t="s">
        <v>92</v>
      </c>
      <c r="K6" s="31" t="s">
        <v>93</v>
      </c>
      <c r="L6" s="31" t="s">
        <v>94</v>
      </c>
    </row>
    <row r="7" spans="2:12" ht="15" customHeight="1" x14ac:dyDescent="0.25">
      <c r="B7" s="77" t="s">
        <v>95</v>
      </c>
      <c r="C7" s="18" t="s">
        <v>96</v>
      </c>
      <c r="D7" s="20">
        <v>170</v>
      </c>
      <c r="E7" s="21">
        <f t="shared" ref="E7:E28" si="0">D7*6</f>
        <v>1020</v>
      </c>
      <c r="F7" s="22">
        <v>300</v>
      </c>
      <c r="G7" s="23">
        <f t="shared" ref="G7:G52" si="1">F7*D7</f>
        <v>51000</v>
      </c>
      <c r="H7" s="6">
        <v>15</v>
      </c>
      <c r="I7" s="21">
        <f t="shared" ref="I7:I46" si="2">H7*E7</f>
        <v>15300</v>
      </c>
      <c r="J7" s="21">
        <f>I7*$P$52*365/1000</f>
        <v>44676</v>
      </c>
      <c r="K7" s="6">
        <v>2</v>
      </c>
      <c r="L7" s="21">
        <f>K7*365</f>
        <v>730</v>
      </c>
    </row>
    <row r="8" spans="2:12" ht="15" customHeight="1" x14ac:dyDescent="0.25">
      <c r="B8" s="77"/>
      <c r="C8" s="18" t="s">
        <v>97</v>
      </c>
      <c r="D8" s="20">
        <v>650</v>
      </c>
      <c r="E8" s="21">
        <f t="shared" si="0"/>
        <v>3900</v>
      </c>
      <c r="F8" s="22">
        <v>1200</v>
      </c>
      <c r="G8" s="23">
        <f t="shared" si="1"/>
        <v>780000</v>
      </c>
      <c r="H8" s="6">
        <v>50</v>
      </c>
      <c r="I8" s="21">
        <f t="shared" si="2"/>
        <v>195000</v>
      </c>
      <c r="J8" s="21">
        <f t="shared" ref="J8:J52" si="3">I8*$P$52*365/1000</f>
        <v>569400</v>
      </c>
      <c r="K8" s="6">
        <v>2</v>
      </c>
      <c r="L8" s="21">
        <f>K8*365</f>
        <v>730</v>
      </c>
    </row>
    <row r="9" spans="2:12" ht="15" customHeight="1" x14ac:dyDescent="0.25">
      <c r="B9" s="77"/>
      <c r="C9" s="18" t="s">
        <v>98</v>
      </c>
      <c r="D9" s="20">
        <v>700</v>
      </c>
      <c r="E9" s="21">
        <f t="shared" si="0"/>
        <v>4200</v>
      </c>
      <c r="F9" s="22">
        <v>600</v>
      </c>
      <c r="G9" s="23">
        <f t="shared" si="1"/>
        <v>420000</v>
      </c>
      <c r="H9" s="6">
        <v>20</v>
      </c>
      <c r="I9" s="21">
        <f t="shared" si="2"/>
        <v>84000</v>
      </c>
      <c r="J9" s="21">
        <f t="shared" si="3"/>
        <v>245280</v>
      </c>
      <c r="K9" s="6">
        <v>10</v>
      </c>
      <c r="L9" s="21">
        <f t="shared" ref="L9:L52" si="4">K9*365</f>
        <v>3650</v>
      </c>
    </row>
    <row r="10" spans="2:12" ht="15" customHeight="1" x14ac:dyDescent="0.25">
      <c r="B10" s="77"/>
      <c r="C10" s="18" t="s">
        <v>99</v>
      </c>
      <c r="D10" s="20">
        <v>100</v>
      </c>
      <c r="E10" s="21">
        <f t="shared" si="0"/>
        <v>600</v>
      </c>
      <c r="F10" s="22">
        <v>500</v>
      </c>
      <c r="G10" s="23">
        <f t="shared" si="1"/>
        <v>50000</v>
      </c>
      <c r="H10" s="6">
        <v>20</v>
      </c>
      <c r="I10" s="21">
        <f t="shared" si="2"/>
        <v>12000</v>
      </c>
      <c r="J10" s="21">
        <f t="shared" si="3"/>
        <v>35040</v>
      </c>
      <c r="K10" s="6">
        <v>4</v>
      </c>
      <c r="L10" s="21">
        <f t="shared" si="4"/>
        <v>1460</v>
      </c>
    </row>
    <row r="11" spans="2:12" ht="15" customHeight="1" x14ac:dyDescent="0.25">
      <c r="B11" s="77"/>
      <c r="C11" s="18" t="s">
        <v>100</v>
      </c>
      <c r="D11" s="20">
        <v>500</v>
      </c>
      <c r="E11" s="21">
        <f t="shared" si="0"/>
        <v>3000</v>
      </c>
      <c r="F11" s="22">
        <v>350</v>
      </c>
      <c r="G11" s="23">
        <f t="shared" si="1"/>
        <v>175000</v>
      </c>
      <c r="H11" s="6">
        <v>20</v>
      </c>
      <c r="I11" s="21">
        <f t="shared" si="2"/>
        <v>60000</v>
      </c>
      <c r="J11" s="21">
        <f t="shared" si="3"/>
        <v>175200</v>
      </c>
      <c r="K11" s="6">
        <v>1</v>
      </c>
      <c r="L11" s="21">
        <f t="shared" si="4"/>
        <v>365</v>
      </c>
    </row>
    <row r="12" spans="2:12" ht="15" customHeight="1" x14ac:dyDescent="0.25">
      <c r="B12" s="77"/>
      <c r="C12" s="18" t="s">
        <v>101</v>
      </c>
      <c r="D12" s="20">
        <v>400</v>
      </c>
      <c r="E12" s="21">
        <f t="shared" si="0"/>
        <v>2400</v>
      </c>
      <c r="F12" s="22">
        <v>300</v>
      </c>
      <c r="G12" s="23">
        <f t="shared" si="1"/>
        <v>120000</v>
      </c>
      <c r="H12" s="6">
        <v>30</v>
      </c>
      <c r="I12" s="21">
        <f t="shared" si="2"/>
        <v>72000</v>
      </c>
      <c r="J12" s="21">
        <f t="shared" si="3"/>
        <v>210240</v>
      </c>
      <c r="K12" s="6">
        <v>2</v>
      </c>
      <c r="L12" s="21">
        <f t="shared" si="4"/>
        <v>730</v>
      </c>
    </row>
    <row r="13" spans="2:12" ht="15" customHeight="1" x14ac:dyDescent="0.25">
      <c r="B13" s="77"/>
      <c r="C13" s="18" t="s">
        <v>102</v>
      </c>
      <c r="D13" s="20">
        <v>0</v>
      </c>
      <c r="E13" s="21">
        <f t="shared" si="0"/>
        <v>0</v>
      </c>
      <c r="F13" s="22">
        <v>400</v>
      </c>
      <c r="G13" s="23">
        <f t="shared" si="1"/>
        <v>0</v>
      </c>
      <c r="H13" s="6">
        <v>40</v>
      </c>
      <c r="I13" s="21">
        <f t="shared" si="2"/>
        <v>0</v>
      </c>
      <c r="J13" s="21">
        <f t="shared" si="3"/>
        <v>0</v>
      </c>
      <c r="K13" s="6">
        <v>10</v>
      </c>
      <c r="L13" s="21">
        <f t="shared" si="4"/>
        <v>3650</v>
      </c>
    </row>
    <row r="14" spans="2:12" ht="15" customHeight="1" x14ac:dyDescent="0.25">
      <c r="B14" s="77"/>
      <c r="C14" s="18" t="s">
        <v>103</v>
      </c>
      <c r="D14" s="20">
        <v>50</v>
      </c>
      <c r="E14" s="21">
        <f t="shared" si="0"/>
        <v>300</v>
      </c>
      <c r="F14" s="22">
        <v>600</v>
      </c>
      <c r="G14" s="23">
        <f t="shared" si="1"/>
        <v>30000</v>
      </c>
      <c r="H14" s="6">
        <v>40</v>
      </c>
      <c r="I14" s="21">
        <f t="shared" si="2"/>
        <v>12000</v>
      </c>
      <c r="J14" s="21">
        <f t="shared" si="3"/>
        <v>35040</v>
      </c>
      <c r="K14" s="6">
        <v>3</v>
      </c>
      <c r="L14" s="21">
        <f t="shared" si="4"/>
        <v>1095</v>
      </c>
    </row>
    <row r="15" spans="2:12" ht="15" customHeight="1" x14ac:dyDescent="0.25">
      <c r="B15" s="77" t="s">
        <v>98</v>
      </c>
      <c r="C15" s="18" t="s">
        <v>97</v>
      </c>
      <c r="D15" s="20">
        <v>550</v>
      </c>
      <c r="E15" s="21">
        <f t="shared" si="0"/>
        <v>3300</v>
      </c>
      <c r="F15" s="22">
        <v>1200</v>
      </c>
      <c r="G15" s="23">
        <f t="shared" si="1"/>
        <v>660000</v>
      </c>
      <c r="H15" s="6">
        <v>50</v>
      </c>
      <c r="I15" s="21">
        <f t="shared" si="2"/>
        <v>165000</v>
      </c>
      <c r="J15" s="21">
        <f t="shared" si="3"/>
        <v>481800</v>
      </c>
      <c r="K15" s="6">
        <v>30</v>
      </c>
      <c r="L15" s="21">
        <f t="shared" si="4"/>
        <v>10950</v>
      </c>
    </row>
    <row r="16" spans="2:12" ht="15" customHeight="1" x14ac:dyDescent="0.25">
      <c r="B16" s="77"/>
      <c r="C16" s="18" t="s">
        <v>98</v>
      </c>
      <c r="D16" s="20">
        <v>550</v>
      </c>
      <c r="E16" s="21">
        <f t="shared" si="0"/>
        <v>3300</v>
      </c>
      <c r="F16" s="22">
        <v>600</v>
      </c>
      <c r="G16" s="23">
        <f t="shared" si="1"/>
        <v>330000</v>
      </c>
      <c r="H16" s="6">
        <v>30</v>
      </c>
      <c r="I16" s="21">
        <f t="shared" si="2"/>
        <v>99000</v>
      </c>
      <c r="J16" s="21">
        <f t="shared" si="3"/>
        <v>289080</v>
      </c>
      <c r="K16" s="6">
        <v>10</v>
      </c>
      <c r="L16" s="21">
        <f t="shared" si="4"/>
        <v>3650</v>
      </c>
    </row>
    <row r="17" spans="2:12" ht="15" customHeight="1" x14ac:dyDescent="0.25">
      <c r="B17" s="77" t="s">
        <v>105</v>
      </c>
      <c r="C17" s="18" t="s">
        <v>105</v>
      </c>
      <c r="D17" s="20">
        <v>700</v>
      </c>
      <c r="E17" s="21">
        <f t="shared" si="0"/>
        <v>4200</v>
      </c>
      <c r="F17" s="24">
        <v>1000</v>
      </c>
      <c r="G17" s="23">
        <f t="shared" si="1"/>
        <v>700000</v>
      </c>
      <c r="H17" s="6">
        <v>50</v>
      </c>
      <c r="I17" s="21">
        <f t="shared" si="2"/>
        <v>210000</v>
      </c>
      <c r="J17" s="21">
        <f t="shared" si="3"/>
        <v>613200</v>
      </c>
      <c r="K17" s="6">
        <v>55</v>
      </c>
      <c r="L17" s="21">
        <f t="shared" si="4"/>
        <v>20075</v>
      </c>
    </row>
    <row r="18" spans="2:12" ht="15" customHeight="1" x14ac:dyDescent="0.25">
      <c r="B18" s="77"/>
      <c r="C18" s="18" t="s">
        <v>99</v>
      </c>
      <c r="D18" s="20">
        <v>110</v>
      </c>
      <c r="E18" s="21">
        <f t="shared" si="0"/>
        <v>660</v>
      </c>
      <c r="F18" s="24">
        <v>600</v>
      </c>
      <c r="G18" s="23">
        <f t="shared" si="1"/>
        <v>66000</v>
      </c>
      <c r="H18" s="6">
        <v>20</v>
      </c>
      <c r="I18" s="21">
        <f t="shared" si="2"/>
        <v>13200</v>
      </c>
      <c r="J18" s="21">
        <f t="shared" si="3"/>
        <v>38544</v>
      </c>
      <c r="K18" s="6">
        <v>4</v>
      </c>
      <c r="L18" s="21">
        <f t="shared" si="4"/>
        <v>1460</v>
      </c>
    </row>
    <row r="19" spans="2:12" ht="15" customHeight="1" x14ac:dyDescent="0.25">
      <c r="B19" s="77"/>
      <c r="C19" s="18" t="s">
        <v>98</v>
      </c>
      <c r="D19" s="20">
        <v>170</v>
      </c>
      <c r="E19" s="21">
        <f t="shared" si="0"/>
        <v>1020</v>
      </c>
      <c r="F19" s="22">
        <v>600</v>
      </c>
      <c r="G19" s="23">
        <f t="shared" si="1"/>
        <v>102000</v>
      </c>
      <c r="H19" s="6">
        <v>20</v>
      </c>
      <c r="I19" s="21">
        <f t="shared" si="2"/>
        <v>20400</v>
      </c>
      <c r="J19" s="21">
        <f t="shared" si="3"/>
        <v>59568</v>
      </c>
      <c r="K19" s="6">
        <v>10</v>
      </c>
      <c r="L19" s="21">
        <f t="shared" si="4"/>
        <v>3650</v>
      </c>
    </row>
    <row r="20" spans="2:12" ht="15" customHeight="1" x14ac:dyDescent="0.25">
      <c r="B20" s="77"/>
      <c r="C20" s="18" t="s">
        <v>97</v>
      </c>
      <c r="D20" s="20">
        <v>170</v>
      </c>
      <c r="E20" s="21">
        <f t="shared" si="0"/>
        <v>1020</v>
      </c>
      <c r="F20" s="22">
        <v>1200</v>
      </c>
      <c r="G20" s="23">
        <f t="shared" si="1"/>
        <v>204000</v>
      </c>
      <c r="H20" s="6">
        <v>50</v>
      </c>
      <c r="I20" s="21">
        <f t="shared" si="2"/>
        <v>51000</v>
      </c>
      <c r="J20" s="21">
        <f t="shared" si="3"/>
        <v>148920</v>
      </c>
      <c r="K20" s="6">
        <v>30</v>
      </c>
      <c r="L20" s="21">
        <f t="shared" si="4"/>
        <v>10950</v>
      </c>
    </row>
    <row r="21" spans="2:12" ht="15" customHeight="1" x14ac:dyDescent="0.25">
      <c r="B21" s="77"/>
      <c r="C21" s="18" t="s">
        <v>106</v>
      </c>
      <c r="D21" s="20">
        <v>100</v>
      </c>
      <c r="E21" s="21">
        <f t="shared" si="0"/>
        <v>600</v>
      </c>
      <c r="F21" s="24">
        <v>120</v>
      </c>
      <c r="G21" s="23">
        <f t="shared" si="1"/>
        <v>12000</v>
      </c>
      <c r="H21" s="6">
        <v>15</v>
      </c>
      <c r="I21" s="21">
        <f t="shared" si="2"/>
        <v>9000</v>
      </c>
      <c r="J21" s="21">
        <f t="shared" si="3"/>
        <v>26280</v>
      </c>
      <c r="K21" s="6">
        <v>2</v>
      </c>
      <c r="L21" s="21">
        <f t="shared" si="4"/>
        <v>730</v>
      </c>
    </row>
    <row r="22" spans="2:12" ht="15" customHeight="1" x14ac:dyDescent="0.25">
      <c r="B22" s="77"/>
      <c r="C22" s="18" t="s">
        <v>107</v>
      </c>
      <c r="D22" s="20">
        <v>250</v>
      </c>
      <c r="E22" s="21">
        <f t="shared" si="0"/>
        <v>1500</v>
      </c>
      <c r="F22" s="24">
        <v>600</v>
      </c>
      <c r="G22" s="23">
        <f t="shared" si="1"/>
        <v>150000</v>
      </c>
      <c r="H22" s="6">
        <v>30</v>
      </c>
      <c r="I22" s="21">
        <f t="shared" si="2"/>
        <v>45000</v>
      </c>
      <c r="J22" s="21">
        <f t="shared" si="3"/>
        <v>131400</v>
      </c>
      <c r="K22" s="6">
        <v>20</v>
      </c>
      <c r="L22" s="21">
        <f t="shared" si="4"/>
        <v>7300</v>
      </c>
    </row>
    <row r="23" spans="2:12" ht="15" customHeight="1" x14ac:dyDescent="0.25">
      <c r="B23" s="77" t="s">
        <v>108</v>
      </c>
      <c r="C23" s="18" t="s">
        <v>109</v>
      </c>
      <c r="D23" s="20">
        <v>300</v>
      </c>
      <c r="E23" s="21">
        <f t="shared" si="0"/>
        <v>1800</v>
      </c>
      <c r="F23" s="22">
        <v>240</v>
      </c>
      <c r="G23" s="23">
        <f t="shared" si="1"/>
        <v>72000</v>
      </c>
      <c r="H23" s="6">
        <v>30</v>
      </c>
      <c r="I23" s="21">
        <f t="shared" si="2"/>
        <v>54000</v>
      </c>
      <c r="J23" s="21">
        <f t="shared" si="3"/>
        <v>157680</v>
      </c>
      <c r="K23" s="6">
        <v>10</v>
      </c>
      <c r="L23" s="21">
        <f t="shared" si="4"/>
        <v>3650</v>
      </c>
    </row>
    <row r="24" spans="2:12" ht="15" customHeight="1" x14ac:dyDescent="0.25">
      <c r="B24" s="77"/>
      <c r="C24" s="18" t="s">
        <v>110</v>
      </c>
      <c r="D24" s="20">
        <v>0</v>
      </c>
      <c r="E24" s="21">
        <f t="shared" si="0"/>
        <v>0</v>
      </c>
      <c r="F24" s="22">
        <v>450</v>
      </c>
      <c r="G24" s="23">
        <f t="shared" si="1"/>
        <v>0</v>
      </c>
      <c r="H24" s="6">
        <v>40</v>
      </c>
      <c r="I24" s="21">
        <f t="shared" si="2"/>
        <v>0</v>
      </c>
      <c r="J24" s="21">
        <f t="shared" si="3"/>
        <v>0</v>
      </c>
      <c r="K24" s="6">
        <v>4</v>
      </c>
      <c r="L24" s="21">
        <f t="shared" si="4"/>
        <v>1460</v>
      </c>
    </row>
    <row r="25" spans="2:12" ht="15" customHeight="1" x14ac:dyDescent="0.25">
      <c r="B25" s="77"/>
      <c r="C25" s="18" t="s">
        <v>111</v>
      </c>
      <c r="D25" s="20">
        <v>35</v>
      </c>
      <c r="E25" s="21">
        <f t="shared" si="0"/>
        <v>210</v>
      </c>
      <c r="F25" s="19">
        <v>450</v>
      </c>
      <c r="G25" s="4">
        <f t="shared" si="1"/>
        <v>15750</v>
      </c>
      <c r="H25" s="6">
        <v>30</v>
      </c>
      <c r="I25" s="6">
        <f t="shared" si="2"/>
        <v>6300</v>
      </c>
      <c r="J25" s="6">
        <f t="shared" si="3"/>
        <v>18396</v>
      </c>
      <c r="K25" s="6">
        <v>2</v>
      </c>
      <c r="L25" s="21">
        <f t="shared" si="4"/>
        <v>730</v>
      </c>
    </row>
    <row r="26" spans="2:12" ht="15" customHeight="1" x14ac:dyDescent="0.25">
      <c r="B26" s="77"/>
      <c r="C26" s="18" t="s">
        <v>151</v>
      </c>
      <c r="D26" s="20">
        <v>200</v>
      </c>
      <c r="E26" s="21">
        <f t="shared" si="0"/>
        <v>1200</v>
      </c>
      <c r="F26" s="22">
        <v>400</v>
      </c>
      <c r="G26" s="23">
        <f t="shared" si="1"/>
        <v>80000</v>
      </c>
      <c r="H26" s="6">
        <v>40</v>
      </c>
      <c r="I26" s="21">
        <f t="shared" si="2"/>
        <v>48000</v>
      </c>
      <c r="J26" s="21">
        <f t="shared" si="3"/>
        <v>140160</v>
      </c>
      <c r="K26" s="6">
        <v>5</v>
      </c>
      <c r="L26" s="21">
        <f t="shared" si="4"/>
        <v>1825</v>
      </c>
    </row>
    <row r="27" spans="2:12" ht="15" customHeight="1" x14ac:dyDescent="0.25">
      <c r="B27" s="77"/>
      <c r="C27" s="18" t="s">
        <v>152</v>
      </c>
      <c r="D27" s="20">
        <v>200</v>
      </c>
      <c r="E27" s="21">
        <f t="shared" si="0"/>
        <v>1200</v>
      </c>
      <c r="F27" s="22">
        <v>400</v>
      </c>
      <c r="G27" s="23">
        <f t="shared" si="1"/>
        <v>80000</v>
      </c>
      <c r="H27" s="6">
        <v>35</v>
      </c>
      <c r="I27" s="21">
        <f t="shared" si="2"/>
        <v>42000</v>
      </c>
      <c r="J27" s="21">
        <f t="shared" si="3"/>
        <v>122640</v>
      </c>
      <c r="K27" s="6">
        <v>3</v>
      </c>
      <c r="L27" s="21">
        <f t="shared" si="4"/>
        <v>1095</v>
      </c>
    </row>
    <row r="28" spans="2:12" ht="15" customHeight="1" x14ac:dyDescent="0.25">
      <c r="B28" s="77"/>
      <c r="C28" s="18" t="s">
        <v>114</v>
      </c>
      <c r="D28" s="20">
        <v>150</v>
      </c>
      <c r="E28" s="21">
        <f t="shared" si="0"/>
        <v>900</v>
      </c>
      <c r="F28" s="22">
        <v>400</v>
      </c>
      <c r="G28" s="23">
        <f t="shared" si="1"/>
        <v>60000</v>
      </c>
      <c r="H28" s="6">
        <v>30</v>
      </c>
      <c r="I28" s="21">
        <f t="shared" si="2"/>
        <v>27000</v>
      </c>
      <c r="J28" s="21">
        <f t="shared" si="3"/>
        <v>78840</v>
      </c>
      <c r="K28" s="6">
        <v>2</v>
      </c>
      <c r="L28" s="21">
        <f t="shared" si="4"/>
        <v>730</v>
      </c>
    </row>
    <row r="29" spans="2:12" ht="15" customHeight="1" x14ac:dyDescent="0.25">
      <c r="B29" s="77"/>
      <c r="C29" s="18" t="s">
        <v>115</v>
      </c>
      <c r="D29" s="20">
        <v>0</v>
      </c>
      <c r="E29" s="21">
        <f>D29*4</f>
        <v>0</v>
      </c>
      <c r="F29" s="22">
        <v>450</v>
      </c>
      <c r="G29" s="23">
        <f t="shared" si="1"/>
        <v>0</v>
      </c>
      <c r="H29" s="6">
        <v>40</v>
      </c>
      <c r="I29" s="21">
        <f t="shared" si="2"/>
        <v>0</v>
      </c>
      <c r="J29" s="21">
        <f t="shared" si="3"/>
        <v>0</v>
      </c>
      <c r="K29" s="6">
        <v>4</v>
      </c>
      <c r="L29" s="21">
        <f t="shared" si="4"/>
        <v>1460</v>
      </c>
    </row>
    <row r="30" spans="2:12" ht="15" customHeight="1" x14ac:dyDescent="0.25">
      <c r="B30" s="77"/>
      <c r="C30" s="18" t="s">
        <v>116</v>
      </c>
      <c r="D30" s="20">
        <v>300</v>
      </c>
      <c r="E30" s="21">
        <f t="shared" ref="E30:E46" si="5">D30*4</f>
        <v>1200</v>
      </c>
      <c r="F30" s="22">
        <v>600</v>
      </c>
      <c r="G30" s="23">
        <f t="shared" si="1"/>
        <v>180000</v>
      </c>
      <c r="H30" s="6">
        <v>40</v>
      </c>
      <c r="I30" s="21">
        <f t="shared" si="2"/>
        <v>48000</v>
      </c>
      <c r="J30" s="21">
        <f t="shared" si="3"/>
        <v>140160</v>
      </c>
      <c r="K30" s="6">
        <v>3</v>
      </c>
      <c r="L30" s="21">
        <f t="shared" si="4"/>
        <v>1095</v>
      </c>
    </row>
    <row r="31" spans="2:12" ht="15" customHeight="1" x14ac:dyDescent="0.25">
      <c r="B31" s="77"/>
      <c r="C31" s="18" t="s">
        <v>117</v>
      </c>
      <c r="D31" s="20">
        <v>200</v>
      </c>
      <c r="E31" s="21">
        <f t="shared" si="5"/>
        <v>800</v>
      </c>
      <c r="F31" s="22">
        <v>400</v>
      </c>
      <c r="G31" s="23">
        <f t="shared" si="1"/>
        <v>80000</v>
      </c>
      <c r="H31" s="6">
        <v>30</v>
      </c>
      <c r="I31" s="21">
        <f t="shared" si="2"/>
        <v>24000</v>
      </c>
      <c r="J31" s="21">
        <f t="shared" si="3"/>
        <v>70080</v>
      </c>
      <c r="K31" s="6">
        <v>3</v>
      </c>
      <c r="L31" s="21">
        <f t="shared" si="4"/>
        <v>1095</v>
      </c>
    </row>
    <row r="32" spans="2:12" ht="15" customHeight="1" x14ac:dyDescent="0.25">
      <c r="B32" s="77"/>
      <c r="C32" s="18" t="s">
        <v>103</v>
      </c>
      <c r="D32" s="20">
        <v>430</v>
      </c>
      <c r="E32" s="21">
        <f t="shared" si="5"/>
        <v>1720</v>
      </c>
      <c r="F32" s="22">
        <v>550</v>
      </c>
      <c r="G32" s="23">
        <f t="shared" si="1"/>
        <v>236500</v>
      </c>
      <c r="H32" s="6">
        <v>40</v>
      </c>
      <c r="I32" s="21">
        <f t="shared" si="2"/>
        <v>68800</v>
      </c>
      <c r="J32" s="21">
        <f t="shared" si="3"/>
        <v>200896</v>
      </c>
      <c r="K32" s="6">
        <v>3</v>
      </c>
      <c r="L32" s="21">
        <f t="shared" si="4"/>
        <v>1095</v>
      </c>
    </row>
    <row r="33" spans="2:16" ht="15" customHeight="1" x14ac:dyDescent="0.25">
      <c r="B33" s="77" t="s">
        <v>118</v>
      </c>
      <c r="C33" s="18" t="s">
        <v>100</v>
      </c>
      <c r="D33" s="20">
        <v>1050</v>
      </c>
      <c r="E33" s="21">
        <f t="shared" si="5"/>
        <v>4200</v>
      </c>
      <c r="F33" s="22">
        <v>350</v>
      </c>
      <c r="G33" s="23">
        <f t="shared" si="1"/>
        <v>367500</v>
      </c>
      <c r="H33" s="6">
        <v>20</v>
      </c>
      <c r="I33" s="21">
        <f t="shared" si="2"/>
        <v>84000</v>
      </c>
      <c r="J33" s="21">
        <f t="shared" si="3"/>
        <v>245280</v>
      </c>
      <c r="K33" s="6">
        <v>1</v>
      </c>
      <c r="L33" s="21">
        <f t="shared" si="4"/>
        <v>365</v>
      </c>
    </row>
    <row r="34" spans="2:16" ht="15" customHeight="1" x14ac:dyDescent="0.25">
      <c r="B34" s="77"/>
      <c r="C34" s="18" t="s">
        <v>119</v>
      </c>
      <c r="D34" s="36">
        <v>2250</v>
      </c>
      <c r="E34" s="21">
        <f t="shared" si="5"/>
        <v>9000</v>
      </c>
      <c r="F34" s="56">
        <v>400</v>
      </c>
      <c r="G34" s="23">
        <f t="shared" si="1"/>
        <v>900000</v>
      </c>
      <c r="H34" s="6">
        <v>40</v>
      </c>
      <c r="I34" s="21">
        <f t="shared" si="2"/>
        <v>360000</v>
      </c>
      <c r="J34" s="21">
        <f t="shared" si="3"/>
        <v>1051200</v>
      </c>
      <c r="K34" s="6">
        <v>20</v>
      </c>
      <c r="L34" s="21">
        <f t="shared" si="4"/>
        <v>7300</v>
      </c>
    </row>
    <row r="35" spans="2:16" ht="15" customHeight="1" x14ac:dyDescent="0.25">
      <c r="B35" s="77"/>
      <c r="C35" s="18" t="s">
        <v>120</v>
      </c>
      <c r="D35" s="36">
        <v>1100</v>
      </c>
      <c r="E35" s="21">
        <f t="shared" si="5"/>
        <v>4400</v>
      </c>
      <c r="F35" s="19">
        <v>500</v>
      </c>
      <c r="G35" s="4">
        <f t="shared" si="1"/>
        <v>550000</v>
      </c>
      <c r="H35" s="6">
        <v>40</v>
      </c>
      <c r="I35" s="6">
        <f t="shared" si="2"/>
        <v>176000</v>
      </c>
      <c r="J35" s="6">
        <f t="shared" si="3"/>
        <v>513920</v>
      </c>
      <c r="K35" s="6">
        <v>20</v>
      </c>
      <c r="L35" s="21">
        <f t="shared" si="4"/>
        <v>7300</v>
      </c>
    </row>
    <row r="36" spans="2:16" ht="15" customHeight="1" x14ac:dyDescent="0.25">
      <c r="B36" s="77"/>
      <c r="C36" s="18" t="s">
        <v>106</v>
      </c>
      <c r="D36" s="20">
        <v>1450</v>
      </c>
      <c r="E36" s="21">
        <f t="shared" si="5"/>
        <v>5800</v>
      </c>
      <c r="F36" s="22">
        <v>120</v>
      </c>
      <c r="G36" s="23">
        <f t="shared" si="1"/>
        <v>174000</v>
      </c>
      <c r="H36" s="6">
        <v>15</v>
      </c>
      <c r="I36" s="21">
        <f t="shared" si="2"/>
        <v>87000</v>
      </c>
      <c r="J36" s="21">
        <f t="shared" si="3"/>
        <v>254040</v>
      </c>
      <c r="K36" s="6">
        <v>2</v>
      </c>
      <c r="L36" s="21">
        <f t="shared" si="4"/>
        <v>730</v>
      </c>
    </row>
    <row r="37" spans="2:16" ht="15" customHeight="1" x14ac:dyDescent="0.25">
      <c r="B37" s="77"/>
      <c r="C37" s="3" t="s">
        <v>153</v>
      </c>
      <c r="D37" s="24">
        <v>2400</v>
      </c>
      <c r="E37" s="21">
        <f t="shared" si="5"/>
        <v>9600</v>
      </c>
      <c r="F37" s="56">
        <v>400</v>
      </c>
      <c r="G37" s="23">
        <f t="shared" si="1"/>
        <v>960000</v>
      </c>
      <c r="H37" s="6">
        <v>40</v>
      </c>
      <c r="I37" s="21">
        <f t="shared" si="2"/>
        <v>384000</v>
      </c>
      <c r="J37" s="21">
        <f t="shared" si="3"/>
        <v>1121280</v>
      </c>
      <c r="K37" s="6">
        <v>10</v>
      </c>
      <c r="L37" s="21">
        <f t="shared" si="4"/>
        <v>3650</v>
      </c>
    </row>
    <row r="38" spans="2:16" ht="15" customHeight="1" x14ac:dyDescent="0.25">
      <c r="B38" s="77" t="s">
        <v>122</v>
      </c>
      <c r="C38" s="18" t="s">
        <v>123</v>
      </c>
      <c r="D38" s="20">
        <v>370</v>
      </c>
      <c r="E38" s="21">
        <f t="shared" si="5"/>
        <v>1480</v>
      </c>
      <c r="F38" s="56">
        <v>1000</v>
      </c>
      <c r="G38" s="23">
        <f t="shared" si="1"/>
        <v>370000</v>
      </c>
      <c r="H38" s="6">
        <v>50</v>
      </c>
      <c r="I38" s="21">
        <f t="shared" si="2"/>
        <v>74000</v>
      </c>
      <c r="J38" s="21">
        <f t="shared" si="3"/>
        <v>216080</v>
      </c>
      <c r="K38" s="6">
        <v>30</v>
      </c>
      <c r="L38" s="21">
        <f t="shared" si="4"/>
        <v>10950</v>
      </c>
    </row>
    <row r="39" spans="2:16" ht="15" customHeight="1" x14ac:dyDescent="0.25">
      <c r="B39" s="77"/>
      <c r="C39" s="18" t="s">
        <v>98</v>
      </c>
      <c r="D39" s="36">
        <v>370</v>
      </c>
      <c r="E39" s="21">
        <f t="shared" si="5"/>
        <v>1480</v>
      </c>
      <c r="F39" s="22">
        <v>600</v>
      </c>
      <c r="G39" s="23">
        <f t="shared" si="1"/>
        <v>222000</v>
      </c>
      <c r="H39" s="6">
        <v>20</v>
      </c>
      <c r="I39" s="21">
        <f t="shared" si="2"/>
        <v>29600</v>
      </c>
      <c r="J39" s="21">
        <f t="shared" si="3"/>
        <v>86432</v>
      </c>
      <c r="K39" s="6">
        <v>15</v>
      </c>
      <c r="L39" s="21">
        <f t="shared" si="4"/>
        <v>5475</v>
      </c>
    </row>
    <row r="40" spans="2:16" ht="15" customHeight="1" x14ac:dyDescent="0.25">
      <c r="B40" s="77"/>
      <c r="C40" s="18" t="s">
        <v>107</v>
      </c>
      <c r="D40" s="20">
        <v>650</v>
      </c>
      <c r="E40" s="21">
        <f t="shared" si="5"/>
        <v>2600</v>
      </c>
      <c r="F40" s="22">
        <v>600</v>
      </c>
      <c r="G40" s="23">
        <f t="shared" si="1"/>
        <v>390000</v>
      </c>
      <c r="H40" s="6">
        <v>40</v>
      </c>
      <c r="I40" s="21">
        <f t="shared" si="2"/>
        <v>104000</v>
      </c>
      <c r="J40" s="21">
        <f t="shared" si="3"/>
        <v>303680</v>
      </c>
      <c r="K40" s="6">
        <v>15</v>
      </c>
      <c r="L40" s="21">
        <f t="shared" si="4"/>
        <v>5475</v>
      </c>
    </row>
    <row r="41" spans="2:16" ht="15" customHeight="1" x14ac:dyDescent="0.25">
      <c r="B41" s="77"/>
      <c r="C41" s="18" t="s">
        <v>100</v>
      </c>
      <c r="D41" s="20">
        <v>350</v>
      </c>
      <c r="E41" s="21">
        <f t="shared" si="5"/>
        <v>1400</v>
      </c>
      <c r="F41" s="22">
        <v>350</v>
      </c>
      <c r="G41" s="23">
        <f t="shared" si="1"/>
        <v>122500</v>
      </c>
      <c r="H41" s="6">
        <v>15</v>
      </c>
      <c r="I41" s="21">
        <f t="shared" si="2"/>
        <v>21000</v>
      </c>
      <c r="J41" s="21">
        <f t="shared" si="3"/>
        <v>61320</v>
      </c>
      <c r="K41" s="6">
        <v>2</v>
      </c>
      <c r="L41" s="21">
        <f t="shared" si="4"/>
        <v>730</v>
      </c>
    </row>
    <row r="42" spans="2:16" ht="15" customHeight="1" x14ac:dyDescent="0.3">
      <c r="B42" s="3" t="s">
        <v>124</v>
      </c>
      <c r="C42" s="3" t="s">
        <v>124</v>
      </c>
      <c r="D42" s="20">
        <v>0</v>
      </c>
      <c r="E42" s="21">
        <f t="shared" si="5"/>
        <v>0</v>
      </c>
      <c r="F42" s="22">
        <v>550</v>
      </c>
      <c r="G42" s="23">
        <f t="shared" si="1"/>
        <v>0</v>
      </c>
      <c r="H42" s="6">
        <v>30</v>
      </c>
      <c r="I42" s="21">
        <f t="shared" si="2"/>
        <v>0</v>
      </c>
      <c r="J42" s="21">
        <f t="shared" si="3"/>
        <v>0</v>
      </c>
      <c r="K42" s="6">
        <v>15</v>
      </c>
      <c r="L42" s="21">
        <v>0</v>
      </c>
      <c r="N42" s="25" t="s">
        <v>46</v>
      </c>
      <c r="O42" s="26">
        <v>0.4</v>
      </c>
      <c r="P42" s="27">
        <f>P46*O42</f>
        <v>270000</v>
      </c>
    </row>
    <row r="43" spans="2:16" ht="15" customHeight="1" x14ac:dyDescent="0.3">
      <c r="B43" s="77" t="s">
        <v>125</v>
      </c>
      <c r="C43" s="3" t="s">
        <v>126</v>
      </c>
      <c r="D43" s="20">
        <v>500</v>
      </c>
      <c r="E43" s="21">
        <f t="shared" si="5"/>
        <v>2000</v>
      </c>
      <c r="F43" s="22">
        <v>1050</v>
      </c>
      <c r="G43" s="23">
        <f t="shared" si="1"/>
        <v>525000</v>
      </c>
      <c r="H43" s="6">
        <v>50</v>
      </c>
      <c r="I43" s="21">
        <f t="shared" si="2"/>
        <v>100000</v>
      </c>
      <c r="J43" s="21">
        <f t="shared" si="3"/>
        <v>292000</v>
      </c>
      <c r="K43" s="6">
        <v>20</v>
      </c>
      <c r="L43" s="21">
        <f t="shared" si="4"/>
        <v>7300</v>
      </c>
      <c r="N43" s="28"/>
      <c r="O43" s="28"/>
      <c r="P43" s="28"/>
    </row>
    <row r="44" spans="2:16" ht="15" customHeight="1" x14ac:dyDescent="0.3">
      <c r="B44" s="77"/>
      <c r="C44" s="3" t="s">
        <v>127</v>
      </c>
      <c r="D44" s="20">
        <v>0</v>
      </c>
      <c r="E44" s="21">
        <f t="shared" si="5"/>
        <v>0</v>
      </c>
      <c r="F44" s="22">
        <v>1050</v>
      </c>
      <c r="G44" s="23">
        <f t="shared" si="1"/>
        <v>0</v>
      </c>
      <c r="H44" s="6">
        <v>50</v>
      </c>
      <c r="I44" s="21">
        <f t="shared" si="2"/>
        <v>0</v>
      </c>
      <c r="J44" s="21">
        <f t="shared" si="3"/>
        <v>0</v>
      </c>
      <c r="K44" s="6">
        <v>4</v>
      </c>
      <c r="L44" s="21">
        <f t="shared" si="4"/>
        <v>1460</v>
      </c>
      <c r="N44" s="25" t="s">
        <v>50</v>
      </c>
      <c r="O44" s="28"/>
      <c r="P44" s="28"/>
    </row>
    <row r="45" spans="2:16" ht="15" customHeight="1" x14ac:dyDescent="0.3">
      <c r="B45" s="77" t="s">
        <v>128</v>
      </c>
      <c r="C45" s="3" t="s">
        <v>129</v>
      </c>
      <c r="D45" s="20">
        <v>250</v>
      </c>
      <c r="E45" s="21">
        <f t="shared" si="5"/>
        <v>1000</v>
      </c>
      <c r="F45" s="22">
        <v>500</v>
      </c>
      <c r="G45" s="23">
        <f t="shared" si="1"/>
        <v>125000</v>
      </c>
      <c r="H45" s="6">
        <v>50</v>
      </c>
      <c r="I45" s="21">
        <f t="shared" si="2"/>
        <v>50000</v>
      </c>
      <c r="J45" s="21">
        <f t="shared" si="3"/>
        <v>146000</v>
      </c>
      <c r="K45" s="6">
        <v>20</v>
      </c>
      <c r="L45" s="21">
        <f t="shared" si="4"/>
        <v>7300</v>
      </c>
      <c r="N45" s="28" t="s">
        <v>53</v>
      </c>
      <c r="O45" s="28" t="s">
        <v>54</v>
      </c>
      <c r="P45" s="28"/>
    </row>
    <row r="46" spans="2:16" ht="15" customHeight="1" x14ac:dyDescent="0.3">
      <c r="B46" s="77"/>
      <c r="C46" s="3" t="s">
        <v>130</v>
      </c>
      <c r="D46" s="20">
        <v>250</v>
      </c>
      <c r="E46" s="21">
        <f t="shared" si="5"/>
        <v>1000</v>
      </c>
      <c r="F46" s="56">
        <v>1000</v>
      </c>
      <c r="G46" s="23">
        <f t="shared" si="1"/>
        <v>250000</v>
      </c>
      <c r="H46" s="6">
        <v>50</v>
      </c>
      <c r="I46" s="21">
        <f t="shared" si="2"/>
        <v>50000</v>
      </c>
      <c r="J46" s="21">
        <f t="shared" si="3"/>
        <v>146000</v>
      </c>
      <c r="K46" s="6">
        <v>20</v>
      </c>
      <c r="L46" s="21">
        <f t="shared" si="4"/>
        <v>7300</v>
      </c>
      <c r="N46" s="28">
        <f>D47/N48</f>
        <v>540</v>
      </c>
      <c r="O46" s="29">
        <f>N46*O48</f>
        <v>270</v>
      </c>
      <c r="P46" s="27">
        <f>O46*P48</f>
        <v>675000</v>
      </c>
    </row>
    <row r="47" spans="2:16" ht="15" customHeight="1" x14ac:dyDescent="0.3">
      <c r="B47" s="77" t="s">
        <v>131</v>
      </c>
      <c r="C47" s="3" t="s">
        <v>132</v>
      </c>
      <c r="D47" s="20">
        <v>810</v>
      </c>
      <c r="E47" s="21">
        <v>0</v>
      </c>
      <c r="F47" s="22">
        <v>300</v>
      </c>
      <c r="G47" s="23">
        <f t="shared" si="1"/>
        <v>243000</v>
      </c>
      <c r="H47" s="6">
        <v>5</v>
      </c>
      <c r="I47" s="21">
        <f>D47*H47</f>
        <v>4050</v>
      </c>
      <c r="J47" s="21">
        <v>-675000</v>
      </c>
      <c r="K47" s="6">
        <v>2</v>
      </c>
      <c r="L47" s="21">
        <f t="shared" si="4"/>
        <v>730</v>
      </c>
      <c r="N47" s="28" t="s">
        <v>58</v>
      </c>
      <c r="O47" s="28" t="s">
        <v>59</v>
      </c>
      <c r="P47" s="28" t="s">
        <v>60</v>
      </c>
    </row>
    <row r="48" spans="2:16" ht="15" customHeight="1" x14ac:dyDescent="0.3">
      <c r="B48" s="77"/>
      <c r="C48" s="3" t="s">
        <v>133</v>
      </c>
      <c r="D48" s="20">
        <v>90</v>
      </c>
      <c r="E48" s="21">
        <v>0</v>
      </c>
      <c r="F48" s="22">
        <v>1300</v>
      </c>
      <c r="G48" s="23">
        <f t="shared" si="1"/>
        <v>117000</v>
      </c>
      <c r="H48" s="6">
        <v>5</v>
      </c>
      <c r="I48" s="21">
        <f>D48*H48</f>
        <v>450</v>
      </c>
      <c r="J48" s="21">
        <v>-270000</v>
      </c>
      <c r="K48" s="6">
        <v>2</v>
      </c>
      <c r="L48" s="21">
        <f t="shared" si="4"/>
        <v>730</v>
      </c>
      <c r="N48" s="28">
        <v>1.5</v>
      </c>
      <c r="O48" s="28">
        <v>0.5</v>
      </c>
      <c r="P48" s="28">
        <v>2500</v>
      </c>
    </row>
    <row r="49" spans="2:17" ht="40.950000000000003" customHeight="1" x14ac:dyDescent="0.25">
      <c r="B49" s="3" t="s">
        <v>134</v>
      </c>
      <c r="C49" s="3" t="s">
        <v>154</v>
      </c>
      <c r="D49" s="20">
        <v>2300</v>
      </c>
      <c r="E49" s="21">
        <v>0</v>
      </c>
      <c r="F49" s="22">
        <v>60</v>
      </c>
      <c r="G49" s="23">
        <f t="shared" si="1"/>
        <v>138000</v>
      </c>
      <c r="H49" s="6">
        <v>10</v>
      </c>
      <c r="I49" s="21">
        <f t="shared" ref="I49:I50" si="6">D49*H49</f>
        <v>23000</v>
      </c>
      <c r="J49" s="21">
        <f t="shared" si="3"/>
        <v>67160</v>
      </c>
      <c r="K49" s="6">
        <v>2</v>
      </c>
      <c r="L49" s="21">
        <f t="shared" si="4"/>
        <v>730</v>
      </c>
    </row>
    <row r="50" spans="2:17" ht="24" customHeight="1" x14ac:dyDescent="0.25">
      <c r="B50" s="3" t="s">
        <v>155</v>
      </c>
      <c r="C50" s="3" t="s">
        <v>155</v>
      </c>
      <c r="D50" s="20">
        <v>50000</v>
      </c>
      <c r="E50" s="21">
        <v>0</v>
      </c>
      <c r="F50" s="56">
        <v>15</v>
      </c>
      <c r="G50" s="23">
        <f t="shared" si="1"/>
        <v>750000</v>
      </c>
      <c r="H50" s="6">
        <v>5</v>
      </c>
      <c r="I50" s="21">
        <f t="shared" si="6"/>
        <v>250000</v>
      </c>
      <c r="J50" s="21">
        <f t="shared" si="3"/>
        <v>730000</v>
      </c>
      <c r="K50" s="6">
        <v>2</v>
      </c>
      <c r="L50" s="21">
        <f t="shared" si="4"/>
        <v>730</v>
      </c>
    </row>
    <row r="51" spans="2:17" ht="15" customHeight="1" x14ac:dyDescent="0.25">
      <c r="B51" s="3" t="s">
        <v>136</v>
      </c>
      <c r="C51" s="3" t="s">
        <v>136</v>
      </c>
      <c r="D51" s="20">
        <v>20000</v>
      </c>
      <c r="E51" s="21">
        <v>0</v>
      </c>
      <c r="F51" s="22">
        <v>8</v>
      </c>
      <c r="G51" s="23">
        <f t="shared" si="1"/>
        <v>160000</v>
      </c>
      <c r="H51" s="6">
        <v>3</v>
      </c>
      <c r="I51" s="21">
        <f>D51*H51</f>
        <v>60000</v>
      </c>
      <c r="J51" s="21">
        <f t="shared" si="3"/>
        <v>175200</v>
      </c>
      <c r="K51" s="6">
        <v>5</v>
      </c>
      <c r="L51" s="21">
        <f t="shared" si="4"/>
        <v>1825</v>
      </c>
      <c r="M51" s="13" t="s">
        <v>65</v>
      </c>
      <c r="N51" s="9" t="s">
        <v>66</v>
      </c>
      <c r="O51" s="9" t="s">
        <v>67</v>
      </c>
      <c r="P51" s="9" t="s">
        <v>68</v>
      </c>
    </row>
    <row r="52" spans="2:17" ht="15" customHeight="1" x14ac:dyDescent="0.25">
      <c r="B52" s="3" t="s">
        <v>137</v>
      </c>
      <c r="C52" s="3" t="s">
        <v>137</v>
      </c>
      <c r="D52" s="20">
        <v>25000</v>
      </c>
      <c r="E52" s="21">
        <v>0</v>
      </c>
      <c r="F52" s="22">
        <v>0</v>
      </c>
      <c r="G52" s="23">
        <f t="shared" si="1"/>
        <v>0</v>
      </c>
      <c r="H52" s="6">
        <v>0</v>
      </c>
      <c r="I52" s="21">
        <f t="shared" ref="I52" si="7">H52*E52</f>
        <v>0</v>
      </c>
      <c r="J52" s="21">
        <f t="shared" si="3"/>
        <v>0</v>
      </c>
      <c r="K52" s="6">
        <v>0</v>
      </c>
      <c r="L52" s="21">
        <f t="shared" si="4"/>
        <v>0</v>
      </c>
      <c r="M52" s="14">
        <v>0.25</v>
      </c>
      <c r="N52" s="10">
        <v>0.4</v>
      </c>
      <c r="O52" s="10">
        <v>0.1</v>
      </c>
      <c r="P52" s="10">
        <v>8</v>
      </c>
    </row>
    <row r="53" spans="2:17" ht="15" customHeight="1" x14ac:dyDescent="0.25">
      <c r="B53" s="62" t="s">
        <v>138</v>
      </c>
      <c r="C53" s="62"/>
      <c r="D53" s="31">
        <f>SUM(D7:D52)</f>
        <v>116175</v>
      </c>
      <c r="E53" s="31">
        <f>SUM(E7:E52)</f>
        <v>84010</v>
      </c>
      <c r="F53" s="30" t="s">
        <v>71</v>
      </c>
      <c r="G53" s="31">
        <f>SUM(G7:G52)</f>
        <v>11018250</v>
      </c>
      <c r="H53" s="31" t="s">
        <v>71</v>
      </c>
      <c r="I53" s="31">
        <f>SUM(I7:I52)</f>
        <v>3238100</v>
      </c>
      <c r="J53" s="31">
        <f>SUM(J7:J52)</f>
        <v>8497112</v>
      </c>
      <c r="K53" s="31">
        <f>SUM(K7:K52)</f>
        <v>441</v>
      </c>
      <c r="L53" s="31">
        <f>SUM(L7:L51)</f>
        <v>155490</v>
      </c>
      <c r="M53" s="15">
        <f>J53*M52</f>
        <v>2124278</v>
      </c>
      <c r="N53" s="11">
        <f>L53*N52</f>
        <v>62196</v>
      </c>
      <c r="O53" s="12">
        <f>(M53+N53)*O52</f>
        <v>218647.40000000002</v>
      </c>
    </row>
    <row r="54" spans="2:17" ht="4.5" customHeigh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P54" s="8"/>
    </row>
    <row r="55" spans="2:17" ht="15" customHeight="1" x14ac:dyDescent="0.25">
      <c r="B55" s="62" t="s">
        <v>139</v>
      </c>
      <c r="C55" s="62"/>
      <c r="D55" s="62"/>
      <c r="E55" s="62"/>
      <c r="F55" s="62"/>
      <c r="G55" s="62"/>
      <c r="H55" s="62"/>
      <c r="I55" s="62"/>
      <c r="J55" s="62"/>
      <c r="K55" s="62"/>
      <c r="L55" s="32" t="s">
        <v>147</v>
      </c>
      <c r="N55" s="9" t="s">
        <v>75</v>
      </c>
      <c r="O55" s="16">
        <f>L56/D53</f>
        <v>94.684742844846141</v>
      </c>
      <c r="P55" s="9" t="s">
        <v>76</v>
      </c>
      <c r="Q55" s="16">
        <f>(G53-G51-G50-G52-G49-G48-G47)/(D53-D51-D50-D52-D49-D48-D47)</f>
        <v>534.64534075104314</v>
      </c>
    </row>
    <row r="56" spans="2:17" ht="15" customHeight="1" x14ac:dyDescent="0.25">
      <c r="B56" s="62" t="s">
        <v>140</v>
      </c>
      <c r="C56" s="62"/>
      <c r="D56" s="62"/>
      <c r="E56" s="62"/>
      <c r="F56" s="62"/>
      <c r="G56" s="62"/>
      <c r="H56" s="62"/>
      <c r="I56" s="62"/>
      <c r="J56" s="62"/>
      <c r="K56" s="62"/>
      <c r="L56" s="33">
        <v>11000000</v>
      </c>
      <c r="N56" s="9" t="s">
        <v>79</v>
      </c>
      <c r="O56" s="17">
        <f>L57/(G53-G51-G50-G52-G49-G48-G47)</f>
        <v>0.21331390962774122</v>
      </c>
    </row>
    <row r="57" spans="2:17" ht="15" customHeight="1" x14ac:dyDescent="0.25">
      <c r="B57" s="62" t="s">
        <v>141</v>
      </c>
      <c r="C57" s="62" t="s">
        <v>142</v>
      </c>
      <c r="D57" s="62"/>
      <c r="E57" s="62"/>
      <c r="F57" s="62"/>
      <c r="G57" s="62"/>
      <c r="H57" s="62"/>
      <c r="I57" s="62"/>
      <c r="J57" s="62"/>
      <c r="K57" s="34"/>
      <c r="L57" s="33">
        <v>2050000</v>
      </c>
    </row>
    <row r="58" spans="2:17" ht="15" customHeight="1" x14ac:dyDescent="0.25">
      <c r="B58" s="62"/>
      <c r="C58" s="62" t="s">
        <v>143</v>
      </c>
      <c r="D58" s="62"/>
      <c r="E58" s="62"/>
      <c r="F58" s="62"/>
      <c r="G58" s="62"/>
      <c r="H58" s="62"/>
      <c r="I58" s="62"/>
      <c r="J58" s="62"/>
      <c r="K58" s="34"/>
      <c r="L58" s="33">
        <v>206000</v>
      </c>
    </row>
    <row r="59" spans="2:17" ht="21.9" customHeight="1" x14ac:dyDescent="0.25">
      <c r="B59" s="2" t="s">
        <v>148</v>
      </c>
    </row>
    <row r="60" spans="2:17" ht="21.9" customHeight="1" x14ac:dyDescent="0.25">
      <c r="B60" s="2"/>
    </row>
  </sheetData>
  <mergeCells count="23">
    <mergeCell ref="B38:B41"/>
    <mergeCell ref="B4:L4"/>
    <mergeCell ref="B5:B6"/>
    <mergeCell ref="C5:C6"/>
    <mergeCell ref="D5:D6"/>
    <mergeCell ref="E5:E6"/>
    <mergeCell ref="F5:G5"/>
    <mergeCell ref="H5:L5"/>
    <mergeCell ref="B7:B14"/>
    <mergeCell ref="B15:B16"/>
    <mergeCell ref="B17:B22"/>
    <mergeCell ref="B23:B32"/>
    <mergeCell ref="B33:B37"/>
    <mergeCell ref="B56:K56"/>
    <mergeCell ref="B57:B58"/>
    <mergeCell ref="C57:J57"/>
    <mergeCell ref="C58:J58"/>
    <mergeCell ref="B43:B44"/>
    <mergeCell ref="B45:B46"/>
    <mergeCell ref="B47:B48"/>
    <mergeCell ref="B53:C53"/>
    <mergeCell ref="B54:L54"/>
    <mergeCell ref="B55:K5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679F-84B8-4A33-882F-C8DAE1B2CF51}">
  <dimension ref="B2:I24"/>
  <sheetViews>
    <sheetView tabSelected="1" topLeftCell="A7" zoomScaleNormal="100" workbookViewId="0">
      <selection activeCell="C19" sqref="C19"/>
    </sheetView>
  </sheetViews>
  <sheetFormatPr defaultRowHeight="13.8" x14ac:dyDescent="0.25"/>
  <cols>
    <col min="3" max="3" width="39.375" customWidth="1"/>
    <col min="4" max="5" width="20.75" customWidth="1"/>
    <col min="6" max="6" width="16.875" customWidth="1"/>
    <col min="7" max="7" width="14.875" customWidth="1"/>
    <col min="8" max="8" width="10.125" customWidth="1"/>
  </cols>
  <sheetData>
    <row r="2" spans="2:9" ht="18" x14ac:dyDescent="0.25">
      <c r="B2" s="82" t="s">
        <v>177</v>
      </c>
      <c r="C2" s="83"/>
      <c r="D2" s="83"/>
      <c r="E2" s="84"/>
    </row>
    <row r="3" spans="2:9" ht="39.9" customHeight="1" x14ac:dyDescent="0.3">
      <c r="B3" s="85"/>
      <c r="C3" s="86"/>
      <c r="D3" s="40" t="s">
        <v>188</v>
      </c>
      <c r="E3" s="41" t="s">
        <v>189</v>
      </c>
      <c r="G3" s="87" t="s">
        <v>159</v>
      </c>
      <c r="H3" s="87"/>
    </row>
    <row r="4" spans="2:9" ht="30" customHeight="1" x14ac:dyDescent="0.3">
      <c r="B4" s="42"/>
      <c r="C4" s="46" t="s">
        <v>95</v>
      </c>
      <c r="D4" s="50">
        <v>2550</v>
      </c>
      <c r="E4" s="50">
        <v>3400</v>
      </c>
      <c r="G4" s="50">
        <v>2550</v>
      </c>
      <c r="H4" s="50">
        <v>3400</v>
      </c>
      <c r="I4" s="5"/>
    </row>
    <row r="5" spans="2:9" ht="30" customHeight="1" x14ac:dyDescent="0.3">
      <c r="B5" s="43"/>
      <c r="C5" s="46" t="s">
        <v>105</v>
      </c>
      <c r="D5" s="50">
        <v>1500</v>
      </c>
      <c r="E5" s="50">
        <v>1100</v>
      </c>
      <c r="G5" s="50">
        <v>1500</v>
      </c>
      <c r="H5" s="50">
        <v>1100</v>
      </c>
      <c r="I5" s="5"/>
    </row>
    <row r="6" spans="2:9" ht="30" customHeight="1" x14ac:dyDescent="0.3">
      <c r="B6" s="43"/>
      <c r="C6" s="46" t="s">
        <v>98</v>
      </c>
      <c r="D6" s="50">
        <v>1100</v>
      </c>
      <c r="E6" s="50">
        <v>1100</v>
      </c>
      <c r="G6" s="50">
        <v>1100</v>
      </c>
      <c r="H6" s="50">
        <v>1100</v>
      </c>
      <c r="I6" s="5"/>
    </row>
    <row r="7" spans="2:9" ht="50.1" customHeight="1" x14ac:dyDescent="0.3">
      <c r="B7" s="43"/>
      <c r="C7" s="47" t="s">
        <v>178</v>
      </c>
      <c r="D7" s="44" t="s">
        <v>190</v>
      </c>
      <c r="E7" s="44" t="s">
        <v>191</v>
      </c>
      <c r="G7" s="57">
        <v>7400</v>
      </c>
      <c r="H7" s="44">
        <v>5400</v>
      </c>
      <c r="I7" s="5"/>
    </row>
    <row r="8" spans="2:9" ht="30" customHeight="1" x14ac:dyDescent="0.3">
      <c r="B8" s="43"/>
      <c r="C8" s="46" t="s">
        <v>122</v>
      </c>
      <c r="D8" s="50">
        <v>1800</v>
      </c>
      <c r="E8" s="51">
        <v>700</v>
      </c>
      <c r="G8" s="50">
        <v>1800</v>
      </c>
      <c r="H8" s="51">
        <v>700</v>
      </c>
      <c r="I8" s="5"/>
    </row>
    <row r="9" spans="2:9" ht="30" customHeight="1" x14ac:dyDescent="0.3">
      <c r="B9" s="43"/>
      <c r="C9" s="46" t="s">
        <v>120</v>
      </c>
      <c r="D9" s="50">
        <v>1100</v>
      </c>
      <c r="E9" s="51">
        <v>600</v>
      </c>
      <c r="G9" s="50">
        <v>1100</v>
      </c>
      <c r="H9" s="51">
        <v>600</v>
      </c>
      <c r="I9" s="5"/>
    </row>
    <row r="10" spans="2:9" ht="30" customHeight="1" x14ac:dyDescent="0.3">
      <c r="B10" s="43"/>
      <c r="C10" s="46" t="s">
        <v>192</v>
      </c>
      <c r="D10" s="50">
        <v>1350</v>
      </c>
      <c r="E10" s="51">
        <v>600</v>
      </c>
      <c r="G10" s="50">
        <v>1350</v>
      </c>
      <c r="H10" s="51">
        <v>600</v>
      </c>
      <c r="I10" s="5"/>
    </row>
    <row r="11" spans="2:9" ht="30" customHeight="1" x14ac:dyDescent="0.3">
      <c r="B11" s="43"/>
      <c r="C11" s="46" t="s">
        <v>179</v>
      </c>
      <c r="D11" s="51">
        <v>400</v>
      </c>
      <c r="E11" s="51">
        <v>200</v>
      </c>
      <c r="G11" s="51">
        <v>400</v>
      </c>
      <c r="H11" s="51">
        <v>200</v>
      </c>
      <c r="I11" s="5"/>
    </row>
    <row r="12" spans="2:9" ht="30" customHeight="1" x14ac:dyDescent="0.3">
      <c r="B12" s="43"/>
      <c r="C12" s="46" t="s">
        <v>180</v>
      </c>
      <c r="D12" s="50">
        <v>1000</v>
      </c>
      <c r="E12" s="51">
        <v>500</v>
      </c>
      <c r="G12" s="50">
        <v>1000</v>
      </c>
      <c r="H12" s="51">
        <v>500</v>
      </c>
      <c r="I12" s="5"/>
    </row>
    <row r="13" spans="2:9" ht="30" customHeight="1" x14ac:dyDescent="0.3">
      <c r="B13" s="43"/>
      <c r="C13" s="46" t="s">
        <v>181</v>
      </c>
      <c r="D13" s="51">
        <v>900</v>
      </c>
      <c r="E13" s="50">
        <v>4300</v>
      </c>
      <c r="G13" s="51">
        <v>900</v>
      </c>
      <c r="H13" s="50">
        <v>4300</v>
      </c>
      <c r="I13" s="5"/>
    </row>
    <row r="14" spans="2:9" ht="30" customHeight="1" x14ac:dyDescent="0.3">
      <c r="B14" s="43"/>
      <c r="C14" s="46" t="s">
        <v>182</v>
      </c>
      <c r="D14" s="51" t="s">
        <v>170</v>
      </c>
      <c r="E14" s="50">
        <v>2000</v>
      </c>
      <c r="G14" s="51"/>
      <c r="H14" s="50">
        <v>2000</v>
      </c>
      <c r="I14" s="5"/>
    </row>
    <row r="15" spans="2:9" ht="30" customHeight="1" x14ac:dyDescent="0.25">
      <c r="B15" s="45"/>
      <c r="C15" s="46" t="s">
        <v>137</v>
      </c>
      <c r="D15" s="50" t="s">
        <v>170</v>
      </c>
      <c r="E15" s="61">
        <v>25000</v>
      </c>
      <c r="G15" s="50"/>
      <c r="H15" s="50"/>
      <c r="I15" s="5"/>
    </row>
    <row r="16" spans="2:9" ht="24.9" customHeight="1" x14ac:dyDescent="0.3">
      <c r="B16" s="43"/>
      <c r="C16" s="48" t="s">
        <v>183</v>
      </c>
      <c r="D16" s="52" t="s">
        <v>172</v>
      </c>
      <c r="E16" s="53">
        <f>E4+E5+E6+E10+E11+E12+E13+5400+E8+E15+E9+E14</f>
        <v>44900</v>
      </c>
      <c r="G16" s="58">
        <f>G4+G5+G6+G7+G8+G9+G10+G11+G12+G13</f>
        <v>19100</v>
      </c>
      <c r="H16" s="58">
        <f>H4+H5+H6+H7+H8+H9+H10+H11+H12+H13+H14+H15</f>
        <v>19900</v>
      </c>
      <c r="I16" s="7">
        <f>G16+H16</f>
        <v>39000</v>
      </c>
    </row>
    <row r="17" spans="2:8" ht="30" customHeight="1" x14ac:dyDescent="0.3">
      <c r="B17" s="43"/>
      <c r="C17" s="46" t="s">
        <v>184</v>
      </c>
      <c r="D17" s="50">
        <v>20000</v>
      </c>
      <c r="E17" s="51"/>
      <c r="G17" s="50">
        <v>20000</v>
      </c>
      <c r="H17" s="51"/>
    </row>
    <row r="18" spans="2:8" ht="30" customHeight="1" x14ac:dyDescent="0.3">
      <c r="B18" s="43"/>
      <c r="C18" s="46" t="s">
        <v>134</v>
      </c>
      <c r="D18" s="50">
        <v>2300</v>
      </c>
      <c r="E18" s="51"/>
      <c r="G18" s="50">
        <v>2300</v>
      </c>
      <c r="H18" s="51"/>
    </row>
    <row r="19" spans="2:8" ht="30" customHeight="1" x14ac:dyDescent="0.25">
      <c r="B19" s="45">
        <v>15</v>
      </c>
      <c r="C19" s="46" t="s">
        <v>185</v>
      </c>
      <c r="D19" s="50">
        <v>50000</v>
      </c>
      <c r="E19" s="51"/>
      <c r="G19" s="50">
        <v>50000</v>
      </c>
      <c r="H19" s="51"/>
    </row>
    <row r="20" spans="2:8" ht="30" customHeight="1" x14ac:dyDescent="0.25">
      <c r="B20" s="45"/>
      <c r="C20" s="46" t="s">
        <v>137</v>
      </c>
      <c r="D20" s="50">
        <v>25000</v>
      </c>
      <c r="E20" s="50">
        <v>5000</v>
      </c>
      <c r="G20" s="50">
        <v>25000</v>
      </c>
      <c r="H20" s="50"/>
    </row>
    <row r="21" spans="2:8" ht="24.9" customHeight="1" x14ac:dyDescent="0.3">
      <c r="B21" s="43"/>
      <c r="C21" s="48" t="s">
        <v>186</v>
      </c>
      <c r="D21" s="52" t="s">
        <v>175</v>
      </c>
      <c r="E21" s="54"/>
      <c r="G21" s="59">
        <f>G17+G18+G19+G20</f>
        <v>97300</v>
      </c>
      <c r="H21" s="54"/>
    </row>
    <row r="22" spans="2:8" ht="24.9" customHeight="1" x14ac:dyDescent="0.3">
      <c r="B22" s="43"/>
      <c r="C22" s="49" t="s">
        <v>187</v>
      </c>
      <c r="D22" s="55">
        <v>115000</v>
      </c>
      <c r="E22" s="54"/>
      <c r="G22" s="60">
        <f>G16+G21</f>
        <v>116400</v>
      </c>
      <c r="H22" s="60">
        <f>G22+H16</f>
        <v>136300</v>
      </c>
    </row>
    <row r="24" spans="2:8" x14ac:dyDescent="0.25">
      <c r="G24" s="5"/>
    </row>
  </sheetData>
  <mergeCells count="3">
    <mergeCell ref="B2:E2"/>
    <mergeCell ref="B3:C3"/>
    <mergeCell ref="G3:H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8E409-FA90-42F6-85B2-708F2DC19759}">
  <dimension ref="B2:I24"/>
  <sheetViews>
    <sheetView zoomScaleNormal="100" workbookViewId="0">
      <selection activeCell="S7" sqref="S7"/>
    </sheetView>
  </sheetViews>
  <sheetFormatPr defaultRowHeight="13.8" x14ac:dyDescent="0.25"/>
  <cols>
    <col min="3" max="3" width="38.25" customWidth="1"/>
    <col min="4" max="5" width="20.75" customWidth="1"/>
    <col min="6" max="6" width="16.875" customWidth="1"/>
    <col min="7" max="7" width="14.875" customWidth="1"/>
    <col min="8" max="8" width="10.125" customWidth="1"/>
  </cols>
  <sheetData>
    <row r="2" spans="2:9" ht="18" x14ac:dyDescent="0.25">
      <c r="B2" s="82" t="s">
        <v>156</v>
      </c>
      <c r="C2" s="83"/>
      <c r="D2" s="83"/>
      <c r="E2" s="84"/>
    </row>
    <row r="3" spans="2:9" ht="39.9" customHeight="1" x14ac:dyDescent="0.3">
      <c r="B3" s="85"/>
      <c r="C3" s="86"/>
      <c r="D3" s="40" t="s">
        <v>157</v>
      </c>
      <c r="E3" s="41" t="s">
        <v>158</v>
      </c>
      <c r="G3" s="87" t="s">
        <v>159</v>
      </c>
      <c r="H3" s="87"/>
    </row>
    <row r="4" spans="2:9" ht="30" customHeight="1" x14ac:dyDescent="0.3">
      <c r="B4" s="42"/>
      <c r="C4" s="46" t="s">
        <v>15</v>
      </c>
      <c r="D4" s="50">
        <v>2550</v>
      </c>
      <c r="E4" s="50">
        <v>3400</v>
      </c>
      <c r="G4" s="50">
        <v>2550</v>
      </c>
      <c r="H4" s="50">
        <v>3400</v>
      </c>
      <c r="I4" s="5"/>
    </row>
    <row r="5" spans="2:9" ht="30" customHeight="1" x14ac:dyDescent="0.3">
      <c r="B5" s="43"/>
      <c r="C5" s="46" t="s">
        <v>25</v>
      </c>
      <c r="D5" s="50">
        <v>1500</v>
      </c>
      <c r="E5" s="50">
        <v>1100</v>
      </c>
      <c r="G5" s="50">
        <v>1500</v>
      </c>
      <c r="H5" s="50">
        <v>1100</v>
      </c>
      <c r="I5" s="5"/>
    </row>
    <row r="6" spans="2:9" ht="30" customHeight="1" x14ac:dyDescent="0.3">
      <c r="B6" s="43"/>
      <c r="C6" s="46" t="s">
        <v>160</v>
      </c>
      <c r="D6" s="50">
        <v>1100</v>
      </c>
      <c r="E6" s="50">
        <v>1100</v>
      </c>
      <c r="G6" s="50">
        <v>1100</v>
      </c>
      <c r="H6" s="50">
        <v>1100</v>
      </c>
      <c r="I6" s="5"/>
    </row>
    <row r="7" spans="2:9" ht="50.1" customHeight="1" x14ac:dyDescent="0.3">
      <c r="B7" s="43"/>
      <c r="C7" s="47" t="s">
        <v>161</v>
      </c>
      <c r="D7" s="44" t="s">
        <v>162</v>
      </c>
      <c r="E7" s="44" t="s">
        <v>163</v>
      </c>
      <c r="G7" s="57">
        <v>7400</v>
      </c>
      <c r="H7" s="44">
        <v>5400</v>
      </c>
      <c r="I7" s="5"/>
    </row>
    <row r="8" spans="2:9" ht="30" customHeight="1" x14ac:dyDescent="0.3">
      <c r="B8" s="43"/>
      <c r="C8" s="46" t="s">
        <v>43</v>
      </c>
      <c r="D8" s="50">
        <v>1800</v>
      </c>
      <c r="E8" s="51">
        <v>700</v>
      </c>
      <c r="G8" s="50">
        <v>1800</v>
      </c>
      <c r="H8" s="51">
        <v>700</v>
      </c>
      <c r="I8" s="5"/>
    </row>
    <row r="9" spans="2:9" ht="30" customHeight="1" x14ac:dyDescent="0.3">
      <c r="B9" s="43"/>
      <c r="C9" s="46" t="s">
        <v>164</v>
      </c>
      <c r="D9" s="50">
        <v>1100</v>
      </c>
      <c r="E9" s="51">
        <v>600</v>
      </c>
      <c r="G9" s="50">
        <v>1100</v>
      </c>
      <c r="H9" s="51">
        <v>600</v>
      </c>
      <c r="I9" s="5"/>
    </row>
    <row r="10" spans="2:9" ht="30" customHeight="1" x14ac:dyDescent="0.3">
      <c r="B10" s="43"/>
      <c r="C10" s="46" t="s">
        <v>165</v>
      </c>
      <c r="D10" s="50">
        <v>1350</v>
      </c>
      <c r="E10" s="51">
        <v>600</v>
      </c>
      <c r="G10" s="50">
        <v>1350</v>
      </c>
      <c r="H10" s="51">
        <v>600</v>
      </c>
      <c r="I10" s="5"/>
    </row>
    <row r="11" spans="2:9" ht="30" customHeight="1" x14ac:dyDescent="0.3">
      <c r="B11" s="43"/>
      <c r="C11" s="46" t="s">
        <v>166</v>
      </c>
      <c r="D11" s="51">
        <v>400</v>
      </c>
      <c r="E11" s="51">
        <v>200</v>
      </c>
      <c r="G11" s="51">
        <v>400</v>
      </c>
      <c r="H11" s="51">
        <v>200</v>
      </c>
      <c r="I11" s="5"/>
    </row>
    <row r="12" spans="2:9" ht="30" customHeight="1" x14ac:dyDescent="0.3">
      <c r="B12" s="43"/>
      <c r="C12" s="46" t="s">
        <v>167</v>
      </c>
      <c r="D12" s="50">
        <v>1000</v>
      </c>
      <c r="E12" s="51">
        <v>500</v>
      </c>
      <c r="G12" s="50">
        <v>1000</v>
      </c>
      <c r="H12" s="51">
        <v>500</v>
      </c>
      <c r="I12" s="5"/>
    </row>
    <row r="13" spans="2:9" ht="30" customHeight="1" x14ac:dyDescent="0.3">
      <c r="B13" s="43"/>
      <c r="C13" s="46" t="s">
        <v>168</v>
      </c>
      <c r="D13" s="51">
        <v>900</v>
      </c>
      <c r="E13" s="50">
        <v>4300</v>
      </c>
      <c r="G13" s="51">
        <v>900</v>
      </c>
      <c r="H13" s="50">
        <v>4300</v>
      </c>
      <c r="I13" s="5"/>
    </row>
    <row r="14" spans="2:9" ht="30" customHeight="1" x14ac:dyDescent="0.3">
      <c r="B14" s="43"/>
      <c r="C14" s="46" t="s">
        <v>169</v>
      </c>
      <c r="D14" s="51" t="s">
        <v>170</v>
      </c>
      <c r="E14" s="50">
        <v>2000</v>
      </c>
      <c r="G14" s="51"/>
      <c r="H14" s="50">
        <v>2000</v>
      </c>
      <c r="I14" s="5"/>
    </row>
    <row r="15" spans="2:9" ht="30" customHeight="1" x14ac:dyDescent="0.25">
      <c r="B15" s="45"/>
      <c r="C15" s="46" t="s">
        <v>69</v>
      </c>
      <c r="D15" s="50" t="s">
        <v>170</v>
      </c>
      <c r="E15" s="61">
        <v>25000</v>
      </c>
      <c r="G15" s="50"/>
      <c r="H15" s="50"/>
      <c r="I15" s="5"/>
    </row>
    <row r="16" spans="2:9" ht="24.9" customHeight="1" x14ac:dyDescent="0.3">
      <c r="B16" s="43"/>
      <c r="C16" s="48" t="s">
        <v>171</v>
      </c>
      <c r="D16" s="52" t="s">
        <v>172</v>
      </c>
      <c r="E16" s="53">
        <f>E4+E5+E6+E10+E11+E12+E13+5400+E8+E15+E9+E14</f>
        <v>44900</v>
      </c>
      <c r="G16" s="58">
        <f>G4+G5+G6+G7+G8+G9+G10+G11+G12+G13</f>
        <v>19100</v>
      </c>
      <c r="H16" s="58">
        <f>H4+H5+H6+H7+H8+H9+H10+H11+H12+H13+H14+H15</f>
        <v>19900</v>
      </c>
      <c r="I16" s="7">
        <f>G16+H16</f>
        <v>39000</v>
      </c>
    </row>
    <row r="17" spans="2:8" ht="30" customHeight="1" x14ac:dyDescent="0.3">
      <c r="B17" s="43"/>
      <c r="C17" s="46" t="s">
        <v>64</v>
      </c>
      <c r="D17" s="50">
        <v>20000</v>
      </c>
      <c r="E17" s="51"/>
      <c r="G17" s="50">
        <v>20000</v>
      </c>
      <c r="H17" s="51"/>
    </row>
    <row r="18" spans="2:8" ht="30" customHeight="1" x14ac:dyDescent="0.3">
      <c r="B18" s="43"/>
      <c r="C18" s="46" t="s">
        <v>62</v>
      </c>
      <c r="D18" s="50">
        <v>2300</v>
      </c>
      <c r="E18" s="51"/>
      <c r="G18" s="50">
        <v>2300</v>
      </c>
      <c r="H18" s="51"/>
    </row>
    <row r="19" spans="2:8" ht="30" customHeight="1" x14ac:dyDescent="0.25">
      <c r="B19" s="45">
        <v>15</v>
      </c>
      <c r="C19" s="46" t="s">
        <v>173</v>
      </c>
      <c r="D19" s="50">
        <v>50000</v>
      </c>
      <c r="E19" s="51"/>
      <c r="G19" s="50">
        <v>50000</v>
      </c>
      <c r="H19" s="51"/>
    </row>
    <row r="20" spans="2:8" ht="30" customHeight="1" x14ac:dyDescent="0.25">
      <c r="B20" s="45"/>
      <c r="C20" s="46" t="s">
        <v>69</v>
      </c>
      <c r="D20" s="50">
        <v>25000</v>
      </c>
      <c r="E20" s="50">
        <v>5000</v>
      </c>
      <c r="G20" s="50">
        <v>25000</v>
      </c>
      <c r="H20" s="50"/>
    </row>
    <row r="21" spans="2:8" ht="24.9" customHeight="1" x14ac:dyDescent="0.3">
      <c r="B21" s="43"/>
      <c r="C21" s="48" t="s">
        <v>174</v>
      </c>
      <c r="D21" s="52" t="s">
        <v>175</v>
      </c>
      <c r="E21" s="54"/>
      <c r="G21" s="59">
        <f>G17+G18+G19+G20</f>
        <v>97300</v>
      </c>
      <c r="H21" s="54"/>
    </row>
    <row r="22" spans="2:8" ht="24.9" customHeight="1" x14ac:dyDescent="0.3">
      <c r="B22" s="43"/>
      <c r="C22" s="49" t="s">
        <v>176</v>
      </c>
      <c r="D22" s="55">
        <v>115000</v>
      </c>
      <c r="E22" s="54"/>
      <c r="G22" s="60">
        <f>G16+G21</f>
        <v>116400</v>
      </c>
      <c r="H22" s="60">
        <f>G22+H16</f>
        <v>136300</v>
      </c>
    </row>
    <row r="24" spans="2:8" x14ac:dyDescent="0.25">
      <c r="G24" s="5"/>
    </row>
  </sheetData>
  <mergeCells count="3">
    <mergeCell ref="B2:E2"/>
    <mergeCell ref="B3:C3"/>
    <mergeCell ref="G3:H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246AF2EC0AA4428F46B4E60AE2F8D9" ma:contentTypeVersion="22" ma:contentTypeDescription="Criar um novo documento." ma:contentTypeScope="" ma:versionID="9d3d091d8588941d00f7a47d827f6a8e">
  <xsd:schema xmlns:xsd="http://www.w3.org/2001/XMLSchema" xmlns:xs="http://www.w3.org/2001/XMLSchema" xmlns:p="http://schemas.microsoft.com/office/2006/metadata/properties" xmlns:ns2="675e08d6-7df5-4a80-bf60-531266d1d49b" xmlns:ns3="4b8df3a1-961c-4c1a-8da6-f194ea603153" targetNamespace="http://schemas.microsoft.com/office/2006/metadata/properties" ma:root="true" ma:fieldsID="a0f862ef78821ec75b2078e506211be3" ns2:_="" ns3:_="">
    <xsd:import namespace="675e08d6-7df5-4a80-bf60-531266d1d49b"/>
    <xsd:import namespace="4b8df3a1-961c-4c1a-8da6-f194ea603153"/>
    <xsd:element name="properties">
      <xsd:complexType>
        <xsd:sequence>
          <xsd:element name="documentManagement">
            <xsd:complexType>
              <xsd:all>
                <xsd:element ref="ns2:Dataeora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5e08d6-7df5-4a80-bf60-531266d1d49b" elementFormDefault="qualified">
    <xsd:import namespace="http://schemas.microsoft.com/office/2006/documentManagement/types"/>
    <xsd:import namespace="http://schemas.microsoft.com/office/infopath/2007/PartnerControls"/>
    <xsd:element name="Dataeora" ma:index="3" nillable="true" ma:displayName="Data e ora" ma:format="DateOnly" ma:internalName="Dataeora" ma:readOnly="false">
      <xsd:simpleType>
        <xsd:restriction base="dms:DateTime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hidden="true" ma:internalName="MediaServiceKeyPoints" ma:readOnly="true">
      <xsd:simpleType>
        <xsd:restriction base="dms:Note"/>
      </xsd:simpleType>
    </xsd:element>
    <xsd:element name="MediaServiceOCR" ma:index="16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m" ma:readOnly="false" ma:fieldId="{5cf76f15-5ced-4ddc-b409-7134ff3c332f}" ma:taxonomyMulti="true" ma:sspId="8fba5289-b0f5-4059-8e6c-3006df0b1f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hidden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Estado da aprovação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8df3a1-961c-4c1a-8da6-f194ea60315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ilhado Com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Partilhado Com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0e05c1a3-f7a5-402e-964c-2d82de2d7311}" ma:internalName="TaxCatchAll" ma:readOnly="false" ma:showField="CatchAllData" ma:web="4b8df3a1-961c-4c1a-8da6-f194ea6031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8df3a1-961c-4c1a-8da6-f194ea603153" xsi:nil="true"/>
    <lcf76f155ced4ddcb4097134ff3c332f xmlns="675e08d6-7df5-4a80-bf60-531266d1d49b">
      <Terms xmlns="http://schemas.microsoft.com/office/infopath/2007/PartnerControls"/>
    </lcf76f155ced4ddcb4097134ff3c332f>
    <Dataeora xmlns="675e08d6-7df5-4a80-bf60-531266d1d49b" xsi:nil="true"/>
    <_Flow_SignoffStatus xmlns="675e08d6-7df5-4a80-bf60-531266d1d49b" xsi:nil="true"/>
  </documentManagement>
</p:properties>
</file>

<file path=customXml/itemProps1.xml><?xml version="1.0" encoding="utf-8"?>
<ds:datastoreItem xmlns:ds="http://schemas.openxmlformats.org/officeDocument/2006/customXml" ds:itemID="{562308B1-7F6A-443C-97D7-5239796C41D5}"/>
</file>

<file path=customXml/itemProps2.xml><?xml version="1.0" encoding="utf-8"?>
<ds:datastoreItem xmlns:ds="http://schemas.openxmlformats.org/officeDocument/2006/customXml" ds:itemID="{F032FC90-7B2C-4AED-863F-538215AC8F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2FF3B7-B4D0-4860-BBFB-3D05B7ED7EFC}">
  <ds:schemaRefs>
    <ds:schemaRef ds:uri="http://purl.org/dc/terms/"/>
    <ds:schemaRef ds:uri="http://schemas.microsoft.com/office/2006/metadata/properties"/>
    <ds:schemaRef ds:uri="http://schemas.openxmlformats.org/package/2006/metadata/core-properties"/>
    <ds:schemaRef ds:uri="4b8df3a1-961c-4c1a-8da6-f194ea603153"/>
    <ds:schemaRef ds:uri="http://schemas.microsoft.com/office/2006/documentManagement/types"/>
    <ds:schemaRef ds:uri="http://www.w3.org/XML/1998/namespace"/>
    <ds:schemaRef ds:uri="675e08d6-7df5-4a80-bf60-531266d1d49b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Site Analysis Mod C (POR)</vt:lpstr>
      <vt:lpstr>Site Analysis Mod C</vt:lpstr>
      <vt:lpstr>Site Analysis Mod C_0 (POR)</vt:lpstr>
      <vt:lpstr>Site Analysis Mod C_0</vt:lpstr>
      <vt:lpstr>CAAM C_0 functional blocks</vt:lpstr>
      <vt:lpstr>CAAM C_0 blocos funcionais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Raffaele Di Bernardo</dc:creator>
  <cp:keywords/>
  <dc:description/>
  <cp:lastModifiedBy>Giovanni.Rossi.ext</cp:lastModifiedBy>
  <cp:revision/>
  <dcterms:created xsi:type="dcterms:W3CDTF">2025-01-11T10:09:29Z</dcterms:created>
  <dcterms:modified xsi:type="dcterms:W3CDTF">2025-06-06T07:49:21Z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0x0101004E246AF2EC0AA4428F46B4E60AE2F8D9</vt:lpwstr>
  </property>
  <property fmtid="{D5CDD505-2E9C-101B-9397-08002B2CF9AE}" pid="3" name="MediaServiceImageTags">
    <vt:lpwstr/>
  </property>
</Properties>
</file>